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https://myunt.sharepoint.com/sites/officeofsponsoredprograms/Shared Documents/Website Forms/Revised Budget Forms 01.12.2021/"/>
    </mc:Choice>
  </mc:AlternateContent>
  <xr:revisionPtr revIDLastSave="27" documentId="11_FC8C7099CA4C032788B7AD984412C410CFB912A5" xr6:coauthVersionLast="46" xr6:coauthVersionMax="46" xr10:uidLastSave="{B9AF6D03-2A79-4C20-8EBA-0462CF88826D}"/>
  <bookViews>
    <workbookView xWindow="28680" yWindow="-120" windowWidth="29040" windowHeight="15840" firstSheet="1" activeTab="1" xr2:uid="{00000000-000D-0000-FFFF-FFFF00000000}"/>
  </bookViews>
  <sheets>
    <sheet name="instructions" sheetId="3" r:id="rId1"/>
    <sheet name="calculation page" sheetId="1" r:id="rId2"/>
    <sheet name="travel" sheetId="5" r:id="rId3"/>
    <sheet name="OSR Form" sheetId="2" state="hidden" r:id="rId4"/>
  </sheets>
  <externalReferences>
    <externalReference r:id="rId5"/>
  </externalReferences>
  <definedNames>
    <definedName name="CombDirectTotal">[1]ENTRBUD!$G$21</definedName>
    <definedName name="FirstIndirect">[1]CHKLST!$O$42</definedName>
    <definedName name="FirstSubtotal">[1]FIRSTBUD!$I$39</definedName>
    <definedName name="FirstTotalDirect">[1]FIRSTBUD!$I$41</definedName>
    <definedName name="_xlnm.Print_Area" localSheetId="1">'calculation page'!$A$1:$AM$132</definedName>
    <definedName name="_xlnm.Print_Area" localSheetId="3">'OSR Form'!$A$1:$H$61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F26" i="1" l="1"/>
  <c r="F27" i="1"/>
  <c r="F28" i="1"/>
  <c r="F29" i="1"/>
  <c r="F30" i="1"/>
  <c r="F31" i="1"/>
  <c r="F32" i="1"/>
  <c r="F33" i="1"/>
  <c r="F34" i="1"/>
  <c r="F35" i="1"/>
  <c r="F36" i="1"/>
  <c r="F37" i="1"/>
  <c r="F25" i="1"/>
  <c r="F11" i="1"/>
  <c r="F12" i="1"/>
  <c r="F13" i="1"/>
  <c r="F14" i="1"/>
  <c r="F15" i="1"/>
  <c r="F16" i="1"/>
  <c r="F17" i="1"/>
  <c r="F18" i="1"/>
  <c r="F19" i="1"/>
  <c r="F20" i="1"/>
  <c r="F10" i="1"/>
  <c r="H31" i="1" l="1"/>
  <c r="H35" i="1"/>
  <c r="H30" i="1"/>
  <c r="H26" i="1"/>
  <c r="H37" i="1"/>
  <c r="H36" i="1"/>
  <c r="H34" i="1"/>
  <c r="H33" i="1"/>
  <c r="H32" i="1"/>
  <c r="H29" i="1"/>
  <c r="H28" i="1"/>
  <c r="H27" i="1"/>
  <c r="H20" i="1"/>
  <c r="H17" i="1"/>
  <c r="H16" i="1"/>
  <c r="H13" i="1"/>
  <c r="H12" i="1"/>
  <c r="H19" i="1"/>
  <c r="H18" i="1"/>
  <c r="H15" i="1"/>
  <c r="H14" i="1"/>
  <c r="H11" i="1"/>
  <c r="D26" i="1" l="1"/>
  <c r="I26" i="1" l="1"/>
  <c r="AL63" i="1"/>
  <c r="AL65" i="1"/>
  <c r="AL66" i="1"/>
  <c r="AL77" i="1" l="1"/>
  <c r="AL76" i="1"/>
  <c r="AL75" i="1"/>
  <c r="AL64" i="1"/>
  <c r="AK78" i="1" l="1"/>
  <c r="AD78" i="1"/>
  <c r="W78" i="1"/>
  <c r="P78" i="1"/>
  <c r="I78" i="1"/>
  <c r="AL78" i="1" l="1"/>
  <c r="AK119" i="1" l="1"/>
  <c r="AD119" i="1"/>
  <c r="W119" i="1"/>
  <c r="P119" i="1"/>
  <c r="I119" i="1"/>
  <c r="AK114" i="1"/>
  <c r="AD114" i="1"/>
  <c r="W114" i="1"/>
  <c r="P114" i="1"/>
  <c r="I114" i="1"/>
  <c r="AL113" i="1"/>
  <c r="AL112" i="1"/>
  <c r="AK115" i="1" l="1"/>
  <c r="AK116" i="1" s="1"/>
  <c r="W115" i="1"/>
  <c r="W116" i="1" s="1"/>
  <c r="P115" i="1"/>
  <c r="P116" i="1" s="1"/>
  <c r="AD115" i="1"/>
  <c r="AD116" i="1" s="1"/>
  <c r="AL114" i="1"/>
  <c r="AM115" i="1" s="1"/>
  <c r="I115" i="1"/>
  <c r="AK108" i="1"/>
  <c r="AD108" i="1"/>
  <c r="W108" i="1"/>
  <c r="P108" i="1"/>
  <c r="I108" i="1"/>
  <c r="AL107" i="1"/>
  <c r="AL106" i="1"/>
  <c r="AK102" i="1"/>
  <c r="AD102" i="1"/>
  <c r="W102" i="1"/>
  <c r="P102" i="1"/>
  <c r="I102" i="1"/>
  <c r="AL101" i="1"/>
  <c r="AL100" i="1"/>
  <c r="AL115" i="1" l="1"/>
  <c r="I116" i="1"/>
  <c r="AL116" i="1" s="1"/>
  <c r="AL108" i="1"/>
  <c r="AM109" i="1" s="1"/>
  <c r="P109" i="1"/>
  <c r="P110" i="1" s="1"/>
  <c r="W109" i="1"/>
  <c r="W110" i="1" s="1"/>
  <c r="I109" i="1"/>
  <c r="I110" i="1" s="1"/>
  <c r="AL102" i="1"/>
  <c r="AM103" i="1" s="1"/>
  <c r="P103" i="1"/>
  <c r="P104" i="1" s="1"/>
  <c r="W103" i="1"/>
  <c r="W104" i="1" s="1"/>
  <c r="I103" i="1"/>
  <c r="I104" i="1" s="1"/>
  <c r="AD109" i="1" l="1"/>
  <c r="AK109" i="1" s="1"/>
  <c r="AD103" i="1"/>
  <c r="AK103" i="1" s="1"/>
  <c r="AK104" i="1" s="1"/>
  <c r="F32" i="5"/>
  <c r="F31" i="5"/>
  <c r="F30" i="5"/>
  <c r="F9" i="5"/>
  <c r="F10" i="5"/>
  <c r="F11" i="5"/>
  <c r="F58" i="5"/>
  <c r="F57" i="5"/>
  <c r="F56" i="5"/>
  <c r="F55" i="5"/>
  <c r="F54" i="5"/>
  <c r="F53" i="5"/>
  <c r="F52" i="5"/>
  <c r="F51" i="5"/>
  <c r="F59" i="5" s="1"/>
  <c r="F37" i="5"/>
  <c r="F36" i="5"/>
  <c r="F35" i="5"/>
  <c r="F34" i="5"/>
  <c r="F33" i="5"/>
  <c r="F16" i="5"/>
  <c r="F15" i="5"/>
  <c r="F14" i="5"/>
  <c r="F13" i="5"/>
  <c r="F12" i="5"/>
  <c r="AI7" i="1"/>
  <c r="AK68" i="1"/>
  <c r="AK80" i="1" s="1"/>
  <c r="AL74" i="1"/>
  <c r="AD68" i="1"/>
  <c r="AD80" i="1" s="1"/>
  <c r="W68" i="1"/>
  <c r="W80" i="1" s="1"/>
  <c r="P68" i="1"/>
  <c r="P80" i="1" s="1"/>
  <c r="I68" i="1"/>
  <c r="I80" i="1" s="1"/>
  <c r="AK96" i="1"/>
  <c r="AD96" i="1"/>
  <c r="W96" i="1"/>
  <c r="P96" i="1"/>
  <c r="I96" i="1"/>
  <c r="I97" i="1" s="1"/>
  <c r="I98" i="1" s="1"/>
  <c r="AL95" i="1"/>
  <c r="AL94" i="1"/>
  <c r="AK90" i="1"/>
  <c r="AD90" i="1"/>
  <c r="W90" i="1"/>
  <c r="P90" i="1"/>
  <c r="I90" i="1"/>
  <c r="AL89" i="1"/>
  <c r="AL88" i="1"/>
  <c r="I50" i="1"/>
  <c r="B35" i="2" s="1"/>
  <c r="AK45" i="1"/>
  <c r="AD45" i="1"/>
  <c r="W45" i="1"/>
  <c r="P45" i="1"/>
  <c r="C34" i="2" s="1"/>
  <c r="I45" i="1"/>
  <c r="B34" i="2" s="1"/>
  <c r="I57" i="1"/>
  <c r="N127" i="1"/>
  <c r="U127" i="1" s="1"/>
  <c r="AB127" i="1" s="1"/>
  <c r="AI127" i="1" s="1"/>
  <c r="I11" i="1"/>
  <c r="I14" i="1"/>
  <c r="I16" i="1"/>
  <c r="I17" i="1"/>
  <c r="I18" i="1"/>
  <c r="I20" i="1"/>
  <c r="H25" i="1"/>
  <c r="I25" i="1" s="1"/>
  <c r="I27" i="1"/>
  <c r="I28" i="1"/>
  <c r="I29" i="1"/>
  <c r="I30" i="1"/>
  <c r="I32" i="1"/>
  <c r="I33" i="1"/>
  <c r="I34" i="1"/>
  <c r="I35" i="1"/>
  <c r="I36" i="1"/>
  <c r="I37" i="1"/>
  <c r="I84" i="1"/>
  <c r="I85" i="1" s="1"/>
  <c r="I86" i="1" s="1"/>
  <c r="AL43" i="1"/>
  <c r="AL44" i="1"/>
  <c r="D37" i="1"/>
  <c r="D36" i="1"/>
  <c r="D35" i="1"/>
  <c r="D34" i="1"/>
  <c r="D33" i="1"/>
  <c r="D32" i="1"/>
  <c r="D30" i="1"/>
  <c r="D29" i="1"/>
  <c r="D28" i="1"/>
  <c r="D27" i="1"/>
  <c r="D20" i="1"/>
  <c r="D19" i="1"/>
  <c r="D18" i="1"/>
  <c r="D17" i="1"/>
  <c r="D16" i="1"/>
  <c r="D15" i="1"/>
  <c r="D14" i="1"/>
  <c r="D13" i="1"/>
  <c r="D12" i="1"/>
  <c r="D11" i="1"/>
  <c r="D10" i="1"/>
  <c r="A1" i="2"/>
  <c r="G13" i="2"/>
  <c r="R13" i="2"/>
  <c r="G14" i="2"/>
  <c r="R14" i="2"/>
  <c r="G15" i="2"/>
  <c r="G16" i="2"/>
  <c r="G17" i="2"/>
  <c r="G18" i="2"/>
  <c r="G22" i="2"/>
  <c r="I22" i="2"/>
  <c r="J22" i="2" s="1"/>
  <c r="G23" i="2"/>
  <c r="G24" i="2"/>
  <c r="I24" i="2"/>
  <c r="J24" i="2" s="1"/>
  <c r="K24" i="2" s="1"/>
  <c r="G25" i="2"/>
  <c r="G26" i="2"/>
  <c r="I26" i="2"/>
  <c r="J26" i="2" s="1"/>
  <c r="G27" i="2"/>
  <c r="G37" i="2"/>
  <c r="G38" i="2"/>
  <c r="G39" i="2"/>
  <c r="D41" i="2"/>
  <c r="D47" i="2" s="1"/>
  <c r="E41" i="2"/>
  <c r="E47" i="2" s="1"/>
  <c r="F41" i="2"/>
  <c r="F47" i="2" s="1"/>
  <c r="H41" i="2"/>
  <c r="B48" i="2"/>
  <c r="B49" i="2" s="1"/>
  <c r="C48" i="2"/>
  <c r="C49" i="2" s="1"/>
  <c r="D48" i="2"/>
  <c r="E48" i="2"/>
  <c r="F48" i="2"/>
  <c r="B52" i="2"/>
  <c r="B64" i="2"/>
  <c r="B57" i="2"/>
  <c r="C57" i="2"/>
  <c r="D52" i="2"/>
  <c r="D53" i="2"/>
  <c r="E52" i="2"/>
  <c r="E53" i="2"/>
  <c r="F52" i="2"/>
  <c r="F53" i="2"/>
  <c r="D25" i="1"/>
  <c r="I19" i="1"/>
  <c r="I15" i="1"/>
  <c r="AL48" i="1"/>
  <c r="AL73" i="1"/>
  <c r="AL67" i="1"/>
  <c r="AL60" i="1"/>
  <c r="AL61" i="1"/>
  <c r="AL62" i="1"/>
  <c r="P57" i="1"/>
  <c r="AL53" i="1"/>
  <c r="AL55" i="1"/>
  <c r="AL54" i="1"/>
  <c r="W50" i="1"/>
  <c r="P50" i="1"/>
  <c r="C35" i="2" s="1"/>
  <c r="W84" i="1"/>
  <c r="P84" i="1"/>
  <c r="AL82" i="1"/>
  <c r="AL71" i="1"/>
  <c r="AL70" i="1"/>
  <c r="AD50" i="1"/>
  <c r="AL49" i="1"/>
  <c r="AD84" i="1"/>
  <c r="AL69" i="1"/>
  <c r="AL72" i="1"/>
  <c r="AL47" i="1"/>
  <c r="AK50" i="1"/>
  <c r="AK84" i="1"/>
  <c r="AL83" i="1"/>
  <c r="W57" i="1"/>
  <c r="AL56" i="1"/>
  <c r="AD57" i="1"/>
  <c r="AL59" i="1"/>
  <c r="AK57" i="1"/>
  <c r="AL52" i="1"/>
  <c r="AL119" i="1"/>
  <c r="I13" i="1"/>
  <c r="I12" i="1"/>
  <c r="E49" i="2" l="1"/>
  <c r="F38" i="5"/>
  <c r="G35" i="2"/>
  <c r="I38" i="1"/>
  <c r="F17" i="5"/>
  <c r="L24" i="2"/>
  <c r="M24" i="2" s="1"/>
  <c r="G48" i="2"/>
  <c r="K26" i="2"/>
  <c r="L26" i="2" s="1"/>
  <c r="M26" i="2" s="1"/>
  <c r="B58" i="2"/>
  <c r="D49" i="2"/>
  <c r="K22" i="2"/>
  <c r="L22" i="2" s="1"/>
  <c r="AB7" i="1"/>
  <c r="G8" i="1"/>
  <c r="I8" i="1" s="1"/>
  <c r="N8" i="1" s="1"/>
  <c r="P8" i="1" s="1"/>
  <c r="U8" i="1" s="1"/>
  <c r="W8" i="1" s="1"/>
  <c r="AB8" i="1" s="1"/>
  <c r="AD8" i="1" s="1"/>
  <c r="AI8" i="1" s="1"/>
  <c r="AK8" i="1" s="1"/>
  <c r="U7" i="1"/>
  <c r="N7" i="1"/>
  <c r="J37" i="1" s="1"/>
  <c r="F63" i="5"/>
  <c r="F49" i="2"/>
  <c r="B59" i="2"/>
  <c r="B65" i="2"/>
  <c r="B60" i="2"/>
  <c r="AK91" i="1"/>
  <c r="W97" i="1"/>
  <c r="W98" i="1" s="1"/>
  <c r="AK85" i="1"/>
  <c r="AK86" i="1" s="1"/>
  <c r="AL57" i="1"/>
  <c r="AM57" i="1" s="1"/>
  <c r="AK97" i="1"/>
  <c r="AK98" i="1" s="1"/>
  <c r="W85" i="1"/>
  <c r="W86" i="1" s="1"/>
  <c r="AL45" i="1"/>
  <c r="AM45" i="1" s="1"/>
  <c r="AD97" i="1"/>
  <c r="AD98" i="1" s="1"/>
  <c r="AL96" i="1"/>
  <c r="AM97" i="1" s="1"/>
  <c r="AD85" i="1"/>
  <c r="AD86" i="1" s="1"/>
  <c r="AL84" i="1"/>
  <c r="AM85" i="1" s="1"/>
  <c r="AD91" i="1"/>
  <c r="AD92" i="1" s="1"/>
  <c r="I91" i="1"/>
  <c r="I92" i="1" s="1"/>
  <c r="W91" i="1"/>
  <c r="W92" i="1" s="1"/>
  <c r="P91" i="1"/>
  <c r="P92" i="1" s="1"/>
  <c r="P85" i="1"/>
  <c r="P86" i="1" s="1"/>
  <c r="AK92" i="1"/>
  <c r="AL90" i="1"/>
  <c r="AM91" i="1" s="1"/>
  <c r="P97" i="1"/>
  <c r="P98" i="1" s="1"/>
  <c r="AL50" i="1"/>
  <c r="AM50" i="1" s="1"/>
  <c r="AD110" i="1"/>
  <c r="AK110" i="1"/>
  <c r="AL109" i="1"/>
  <c r="AD104" i="1"/>
  <c r="AL104" i="1" s="1"/>
  <c r="AL103" i="1"/>
  <c r="G34" i="2"/>
  <c r="AL68" i="1"/>
  <c r="C36" i="2"/>
  <c r="B36" i="2"/>
  <c r="H38" i="1"/>
  <c r="F21" i="1"/>
  <c r="F38" i="1"/>
  <c r="F51" i="2"/>
  <c r="D51" i="2"/>
  <c r="E51" i="2"/>
  <c r="H10" i="1"/>
  <c r="I10" i="1" s="1"/>
  <c r="G47" i="2"/>
  <c r="E54" i="2" l="1"/>
  <c r="D50" i="2"/>
  <c r="D57" i="2" s="1"/>
  <c r="J29" i="1"/>
  <c r="Q29" i="1" s="1"/>
  <c r="J26" i="1"/>
  <c r="Q26" i="1" s="1"/>
  <c r="X26" i="1" s="1"/>
  <c r="AE26" i="1" s="1"/>
  <c r="L26" i="1"/>
  <c r="S26" i="1" s="1"/>
  <c r="D54" i="2"/>
  <c r="J17" i="1"/>
  <c r="J19" i="1"/>
  <c r="N36" i="1"/>
  <c r="U36" i="1" s="1"/>
  <c r="AB36" i="1" s="1"/>
  <c r="AI36" i="1" s="1"/>
  <c r="L36" i="1"/>
  <c r="S36" i="1" s="1"/>
  <c r="L32" i="1"/>
  <c r="S32" i="1" s="1"/>
  <c r="Z32" i="1" s="1"/>
  <c r="AG32" i="1" s="1"/>
  <c r="L27" i="1"/>
  <c r="S27" i="1" s="1"/>
  <c r="L18" i="1"/>
  <c r="S18" i="1" s="1"/>
  <c r="L14" i="1"/>
  <c r="S14" i="1" s="1"/>
  <c r="L35" i="1"/>
  <c r="S35" i="1" s="1"/>
  <c r="L30" i="1"/>
  <c r="S30" i="1" s="1"/>
  <c r="L17" i="1"/>
  <c r="S17" i="1" s="1"/>
  <c r="L13" i="1"/>
  <c r="S13" i="1" s="1"/>
  <c r="L20" i="1"/>
  <c r="S20" i="1" s="1"/>
  <c r="L12" i="1"/>
  <c r="S12" i="1" s="1"/>
  <c r="L28" i="1"/>
  <c r="S28" i="1" s="1"/>
  <c r="L11" i="1"/>
  <c r="S11" i="1" s="1"/>
  <c r="L34" i="1"/>
  <c r="S34" i="1" s="1"/>
  <c r="L29" i="1"/>
  <c r="S29" i="1" s="1"/>
  <c r="L16" i="1"/>
  <c r="S16" i="1" s="1"/>
  <c r="L37" i="1"/>
  <c r="S37" i="1" s="1"/>
  <c r="L33" i="1"/>
  <c r="S33" i="1" s="1"/>
  <c r="L19" i="1"/>
  <c r="S19" i="1" s="1"/>
  <c r="L15" i="1"/>
  <c r="S15" i="1" s="1"/>
  <c r="L10" i="1"/>
  <c r="K10" i="1" s="1"/>
  <c r="G49" i="2"/>
  <c r="M22" i="2"/>
  <c r="E50" i="2"/>
  <c r="E57" i="2" s="1"/>
  <c r="F50" i="2"/>
  <c r="F57" i="2" s="1"/>
  <c r="F54" i="2"/>
  <c r="N32" i="1"/>
  <c r="U32" i="1" s="1"/>
  <c r="AB32" i="1" s="1"/>
  <c r="AI32" i="1" s="1"/>
  <c r="J14" i="1"/>
  <c r="J15" i="1"/>
  <c r="J13" i="1"/>
  <c r="J30" i="1"/>
  <c r="J11" i="1"/>
  <c r="J32" i="1"/>
  <c r="J28" i="1"/>
  <c r="J34" i="1"/>
  <c r="N35" i="1"/>
  <c r="U35" i="1" s="1"/>
  <c r="AB35" i="1" s="1"/>
  <c r="AI35" i="1" s="1"/>
  <c r="J27" i="1"/>
  <c r="J35" i="1"/>
  <c r="N33" i="1"/>
  <c r="U33" i="1" s="1"/>
  <c r="AB33" i="1" s="1"/>
  <c r="AI33" i="1" s="1"/>
  <c r="J36" i="1"/>
  <c r="J33" i="1"/>
  <c r="J10" i="1"/>
  <c r="N37" i="1"/>
  <c r="U37" i="1" s="1"/>
  <c r="AB37" i="1" s="1"/>
  <c r="AI37" i="1" s="1"/>
  <c r="J20" i="1"/>
  <c r="N34" i="1"/>
  <c r="U34" i="1" s="1"/>
  <c r="AB34" i="1" s="1"/>
  <c r="AI34" i="1" s="1"/>
  <c r="J16" i="1"/>
  <c r="J18" i="1"/>
  <c r="L25" i="1"/>
  <c r="S25" i="1" s="1"/>
  <c r="J12" i="1"/>
  <c r="J25" i="1"/>
  <c r="E64" i="2"/>
  <c r="E65" i="2" s="1"/>
  <c r="B63" i="2"/>
  <c r="B53" i="2" s="1"/>
  <c r="B61" i="2"/>
  <c r="A53" i="2"/>
  <c r="C64" i="2"/>
  <c r="D64" i="2"/>
  <c r="A52" i="2"/>
  <c r="B62" i="2"/>
  <c r="F64" i="2"/>
  <c r="F65" i="2" s="1"/>
  <c r="H21" i="1"/>
  <c r="H40" i="1" s="1"/>
  <c r="I21" i="1"/>
  <c r="B32" i="2" s="1"/>
  <c r="AL98" i="1"/>
  <c r="AL86" i="1"/>
  <c r="AL92" i="1"/>
  <c r="AL85" i="1"/>
  <c r="AL97" i="1"/>
  <c r="AL91" i="1"/>
  <c r="AL110" i="1"/>
  <c r="Q37" i="1"/>
  <c r="G36" i="2"/>
  <c r="AL80" i="1"/>
  <c r="AM80" i="1" s="1"/>
  <c r="F40" i="1"/>
  <c r="B33" i="2"/>
  <c r="M36" i="1" l="1"/>
  <c r="O36" i="1" s="1"/>
  <c r="M13" i="1"/>
  <c r="O13" i="1" s="1"/>
  <c r="K15" i="1"/>
  <c r="M15" i="1"/>
  <c r="O15" i="1" s="1"/>
  <c r="M17" i="1"/>
  <c r="O17" i="1" s="1"/>
  <c r="K16" i="1"/>
  <c r="K17" i="1"/>
  <c r="Q13" i="1"/>
  <c r="X13" i="1" s="1"/>
  <c r="AE13" i="1" s="1"/>
  <c r="Z26" i="1"/>
  <c r="T26" i="1"/>
  <c r="R26" i="1"/>
  <c r="Z34" i="1"/>
  <c r="Z35" i="1"/>
  <c r="Q17" i="1"/>
  <c r="T17" i="1" s="1"/>
  <c r="F61" i="2"/>
  <c r="Z37" i="1"/>
  <c r="T37" i="1"/>
  <c r="V37" i="1" s="1"/>
  <c r="Z11" i="1"/>
  <c r="Y11" i="1" s="1"/>
  <c r="Z13" i="1"/>
  <c r="T13" i="1"/>
  <c r="V13" i="1" s="1"/>
  <c r="Z14" i="1"/>
  <c r="Z36" i="1"/>
  <c r="M29" i="1"/>
  <c r="O29" i="1" s="1"/>
  <c r="Z33" i="1"/>
  <c r="Z20" i="1"/>
  <c r="Z15" i="1"/>
  <c r="Y15" i="1" s="1"/>
  <c r="Z16" i="1"/>
  <c r="Y16" i="1" s="1"/>
  <c r="Z28" i="1"/>
  <c r="Y28" i="1" s="1"/>
  <c r="Z17" i="1"/>
  <c r="Z18" i="1"/>
  <c r="K26" i="1"/>
  <c r="M26" i="1"/>
  <c r="Z19" i="1"/>
  <c r="Z29" i="1"/>
  <c r="Y29" i="1" s="1"/>
  <c r="T29" i="1"/>
  <c r="V29" i="1" s="1"/>
  <c r="Z12" i="1"/>
  <c r="Z30" i="1"/>
  <c r="Y30" i="1" s="1"/>
  <c r="Z27" i="1"/>
  <c r="M37" i="1"/>
  <c r="O37" i="1" s="1"/>
  <c r="Q20" i="1"/>
  <c r="X20" i="1" s="1"/>
  <c r="M20" i="1"/>
  <c r="O20" i="1" s="1"/>
  <c r="Q27" i="1"/>
  <c r="T27" i="1" s="1"/>
  <c r="M27" i="1"/>
  <c r="O27" i="1" s="1"/>
  <c r="Q14" i="1"/>
  <c r="T14" i="1" s="1"/>
  <c r="M14" i="1"/>
  <c r="O14" i="1" s="1"/>
  <c r="Q18" i="1"/>
  <c r="T18" i="1" s="1"/>
  <c r="M18" i="1"/>
  <c r="O18" i="1" s="1"/>
  <c r="Q33" i="1"/>
  <c r="T33" i="1" s="1"/>
  <c r="M33" i="1"/>
  <c r="O33" i="1" s="1"/>
  <c r="Q28" i="1"/>
  <c r="T28" i="1" s="1"/>
  <c r="M28" i="1"/>
  <c r="O28" i="1" s="1"/>
  <c r="Q19" i="1"/>
  <c r="T19" i="1" s="1"/>
  <c r="M19" i="1"/>
  <c r="O19" i="1" s="1"/>
  <c r="Q25" i="1"/>
  <c r="T25" i="1" s="1"/>
  <c r="M25" i="1"/>
  <c r="O25" i="1" s="1"/>
  <c r="P25" i="1" s="1"/>
  <c r="Q35" i="1"/>
  <c r="T35" i="1" s="1"/>
  <c r="M35" i="1"/>
  <c r="O35" i="1" s="1"/>
  <c r="Q32" i="1"/>
  <c r="M32" i="1"/>
  <c r="O32" i="1" s="1"/>
  <c r="Q30" i="1"/>
  <c r="X30" i="1" s="1"/>
  <c r="M30" i="1"/>
  <c r="O30" i="1" s="1"/>
  <c r="Q16" i="1"/>
  <c r="T16" i="1" s="1"/>
  <c r="M16" i="1"/>
  <c r="O16" i="1" s="1"/>
  <c r="Q34" i="1"/>
  <c r="T34" i="1" s="1"/>
  <c r="M34" i="1"/>
  <c r="O34" i="1" s="1"/>
  <c r="Q12" i="1"/>
  <c r="X12" i="1" s="1"/>
  <c r="AE12" i="1" s="1"/>
  <c r="M12" i="1"/>
  <c r="O12" i="1" s="1"/>
  <c r="Q11" i="1"/>
  <c r="T11" i="1" s="1"/>
  <c r="M11" i="1"/>
  <c r="O11" i="1" s="1"/>
  <c r="Q10" i="1"/>
  <c r="X10" i="1" s="1"/>
  <c r="M10" i="1"/>
  <c r="O10" i="1" s="1"/>
  <c r="P10" i="1" s="1"/>
  <c r="K35" i="1"/>
  <c r="K34" i="1"/>
  <c r="K20" i="1"/>
  <c r="R33" i="1"/>
  <c r="R12" i="1"/>
  <c r="R27" i="1"/>
  <c r="K12" i="1"/>
  <c r="K37" i="1"/>
  <c r="K18" i="1"/>
  <c r="Q15" i="1"/>
  <c r="T15" i="1" s="1"/>
  <c r="R16" i="1"/>
  <c r="R15" i="1"/>
  <c r="K14" i="1"/>
  <c r="K33" i="1"/>
  <c r="K13" i="1"/>
  <c r="R35" i="1"/>
  <c r="R32" i="1"/>
  <c r="K11" i="1"/>
  <c r="K32" i="1"/>
  <c r="K19" i="1"/>
  <c r="K28" i="1"/>
  <c r="K29" i="1"/>
  <c r="R29" i="1"/>
  <c r="K25" i="1"/>
  <c r="V25" i="1"/>
  <c r="W25" i="1" s="1"/>
  <c r="R30" i="1"/>
  <c r="S10" i="1"/>
  <c r="R10" i="1" s="1"/>
  <c r="F62" i="2"/>
  <c r="F63" i="2"/>
  <c r="G50" i="2"/>
  <c r="Q36" i="1"/>
  <c r="T36" i="1" s="1"/>
  <c r="K30" i="1"/>
  <c r="R28" i="1"/>
  <c r="X25" i="1"/>
  <c r="K27" i="1"/>
  <c r="R19" i="1"/>
  <c r="R18" i="1"/>
  <c r="R14" i="1"/>
  <c r="K36" i="1"/>
  <c r="AF32" i="1"/>
  <c r="C58" i="2"/>
  <c r="C65" i="2"/>
  <c r="C60" i="2"/>
  <c r="C52" i="2" s="1"/>
  <c r="C59" i="2"/>
  <c r="D65" i="2"/>
  <c r="D58" i="2"/>
  <c r="D59" i="2"/>
  <c r="D60" i="2"/>
  <c r="B51" i="2"/>
  <c r="F59" i="2"/>
  <c r="F58" i="2"/>
  <c r="F60" i="2"/>
  <c r="R25" i="1"/>
  <c r="Z25" i="1"/>
  <c r="X37" i="1"/>
  <c r="X17" i="1"/>
  <c r="X29" i="1"/>
  <c r="I40" i="1"/>
  <c r="I118" i="1" s="1"/>
  <c r="I121" i="1" s="1"/>
  <c r="I122" i="1" s="1"/>
  <c r="X32" i="1"/>
  <c r="Y32" i="1"/>
  <c r="R13" i="1"/>
  <c r="E62" i="2"/>
  <c r="E61" i="2"/>
  <c r="E60" i="2"/>
  <c r="E59" i="2"/>
  <c r="E58" i="2"/>
  <c r="E63" i="2"/>
  <c r="B41" i="2"/>
  <c r="B43" i="2" s="1"/>
  <c r="X35" i="1" l="1"/>
  <c r="X14" i="1"/>
  <c r="P15" i="1"/>
  <c r="P29" i="1"/>
  <c r="X11" i="1"/>
  <c r="AA11" i="1" s="1"/>
  <c r="AC11" i="1" s="1"/>
  <c r="AD11" i="1" s="1"/>
  <c r="X34" i="1"/>
  <c r="AA34" i="1" s="1"/>
  <c r="AC34" i="1" s="1"/>
  <c r="P13" i="1"/>
  <c r="P19" i="1"/>
  <c r="P18" i="1"/>
  <c r="AG27" i="1"/>
  <c r="AF27" i="1" s="1"/>
  <c r="AG12" i="1"/>
  <c r="AA12" i="1"/>
  <c r="AC12" i="1" s="1"/>
  <c r="AD12" i="1" s="1"/>
  <c r="AG20" i="1"/>
  <c r="AA20" i="1"/>
  <c r="P16" i="1"/>
  <c r="P14" i="1"/>
  <c r="P35" i="1"/>
  <c r="V35" i="1"/>
  <c r="W35" i="1" s="1"/>
  <c r="V14" i="1"/>
  <c r="T30" i="1"/>
  <c r="AG18" i="1"/>
  <c r="AG28" i="1"/>
  <c r="AG15" i="1"/>
  <c r="AF15" i="1" s="1"/>
  <c r="AG36" i="1"/>
  <c r="AG13" i="1"/>
  <c r="AH13" i="1" s="1"/>
  <c r="AJ13" i="1" s="1"/>
  <c r="AA13" i="1"/>
  <c r="AG37" i="1"/>
  <c r="AA37" i="1"/>
  <c r="AC37" i="1" s="1"/>
  <c r="AG35" i="1"/>
  <c r="AA35" i="1"/>
  <c r="AC35" i="1" s="1"/>
  <c r="V26" i="1"/>
  <c r="W26" i="1" s="1"/>
  <c r="V15" i="1"/>
  <c r="W15" i="1" s="1"/>
  <c r="AG19" i="1"/>
  <c r="AG30" i="1"/>
  <c r="AF30" i="1" s="1"/>
  <c r="AA30" i="1"/>
  <c r="AC30" i="1" s="1"/>
  <c r="AD30" i="1" s="1"/>
  <c r="AG29" i="1"/>
  <c r="AA29" i="1"/>
  <c r="AC29" i="1" s="1"/>
  <c r="O26" i="1"/>
  <c r="P26" i="1" s="1"/>
  <c r="AG33" i="1"/>
  <c r="AA26" i="1"/>
  <c r="AC26" i="1" s="1"/>
  <c r="AD26" i="1" s="1"/>
  <c r="Y26" i="1"/>
  <c r="AG26" i="1"/>
  <c r="AC20" i="1"/>
  <c r="Y12" i="1"/>
  <c r="X15" i="1"/>
  <c r="AA15" i="1" s="1"/>
  <c r="P33" i="1"/>
  <c r="Y27" i="1"/>
  <c r="P12" i="1"/>
  <c r="P20" i="1"/>
  <c r="P30" i="1"/>
  <c r="V11" i="1"/>
  <c r="W11" i="1" s="1"/>
  <c r="V34" i="1"/>
  <c r="W34" i="1" s="1"/>
  <c r="T12" i="1"/>
  <c r="AG17" i="1"/>
  <c r="AA17" i="1"/>
  <c r="AC17" i="1" s="1"/>
  <c r="AG16" i="1"/>
  <c r="T20" i="1"/>
  <c r="AG14" i="1"/>
  <c r="AA14" i="1"/>
  <c r="AC14" i="1" s="1"/>
  <c r="AG11" i="1"/>
  <c r="AF11" i="1" s="1"/>
  <c r="V17" i="1"/>
  <c r="W17" i="1" s="1"/>
  <c r="AG34" i="1"/>
  <c r="T10" i="1"/>
  <c r="V10" i="1" s="1"/>
  <c r="W10" i="1" s="1"/>
  <c r="T32" i="1"/>
  <c r="V32" i="1" s="1"/>
  <c r="W32" i="1" s="1"/>
  <c r="AA32" i="1"/>
  <c r="AC32" i="1" s="1"/>
  <c r="AE25" i="1"/>
  <c r="AA25" i="1"/>
  <c r="AC25" i="1" s="1"/>
  <c r="AD25" i="1" s="1"/>
  <c r="AE10" i="1"/>
  <c r="AE34" i="1"/>
  <c r="X36" i="1"/>
  <c r="AA36" i="1" s="1"/>
  <c r="V36" i="1"/>
  <c r="X28" i="1"/>
  <c r="AA28" i="1" s="1"/>
  <c r="X18" i="1"/>
  <c r="AA18" i="1" s="1"/>
  <c r="V18" i="1"/>
  <c r="X27" i="1"/>
  <c r="AA27" i="1" s="1"/>
  <c r="V27" i="1"/>
  <c r="W27" i="1" s="1"/>
  <c r="P28" i="1"/>
  <c r="M21" i="1"/>
  <c r="P11" i="1"/>
  <c r="P27" i="1"/>
  <c r="P34" i="1"/>
  <c r="P32" i="1"/>
  <c r="X16" i="1"/>
  <c r="AA16" i="1" s="1"/>
  <c r="V19" i="1"/>
  <c r="W19" i="1" s="1"/>
  <c r="X19" i="1"/>
  <c r="AA19" i="1" s="1"/>
  <c r="X33" i="1"/>
  <c r="AA33" i="1" s="1"/>
  <c r="P36" i="1"/>
  <c r="Z10" i="1"/>
  <c r="AA10" i="1" s="1"/>
  <c r="R20" i="1"/>
  <c r="Y33" i="1"/>
  <c r="M38" i="1"/>
  <c r="R34" i="1"/>
  <c r="Y35" i="1"/>
  <c r="R11" i="1"/>
  <c r="P37" i="1"/>
  <c r="P17" i="1"/>
  <c r="Y37" i="1"/>
  <c r="R37" i="1"/>
  <c r="R17" i="1"/>
  <c r="R36" i="1"/>
  <c r="B54" i="2"/>
  <c r="D63" i="2"/>
  <c r="D62" i="2"/>
  <c r="D61" i="2"/>
  <c r="G52" i="2"/>
  <c r="C62" i="2"/>
  <c r="C61" i="2"/>
  <c r="C63" i="2"/>
  <c r="C53" i="2" s="1"/>
  <c r="G53" i="2" s="1"/>
  <c r="W37" i="1"/>
  <c r="W13" i="1"/>
  <c r="W29" i="1"/>
  <c r="Y25" i="1"/>
  <c r="AG25" i="1"/>
  <c r="AF25" i="1" s="1"/>
  <c r="AE30" i="1"/>
  <c r="AE11" i="1"/>
  <c r="AE14" i="1"/>
  <c r="AE37" i="1"/>
  <c r="I123" i="1"/>
  <c r="I124" i="1" s="1"/>
  <c r="AE35" i="1"/>
  <c r="AE32" i="1"/>
  <c r="AE20" i="1"/>
  <c r="AE29" i="1"/>
  <c r="AE17" i="1"/>
  <c r="Y18" i="1"/>
  <c r="AF28" i="1"/>
  <c r="Y13" i="1"/>
  <c r="AC13" i="1" l="1"/>
  <c r="AD13" i="1" s="1"/>
  <c r="AH17" i="1"/>
  <c r="AJ17" i="1" s="1"/>
  <c r="AH29" i="1"/>
  <c r="AJ29" i="1" s="1"/>
  <c r="AK29" i="1" s="1"/>
  <c r="V30" i="1"/>
  <c r="W30" i="1" s="1"/>
  <c r="AE15" i="1"/>
  <c r="AH15" i="1" s="1"/>
  <c r="AH11" i="1"/>
  <c r="AJ11" i="1" s="1"/>
  <c r="AF37" i="1"/>
  <c r="AH37" i="1"/>
  <c r="AJ37" i="1" s="1"/>
  <c r="AK37" i="1" s="1"/>
  <c r="V20" i="1"/>
  <c r="W20" i="1" s="1"/>
  <c r="V12" i="1"/>
  <c r="W12" i="1" s="1"/>
  <c r="AF26" i="1"/>
  <c r="AH26" i="1"/>
  <c r="AH12" i="1"/>
  <c r="AJ12" i="1" s="1"/>
  <c r="AF12" i="1"/>
  <c r="AH34" i="1"/>
  <c r="AJ34" i="1" s="1"/>
  <c r="AF16" i="1"/>
  <c r="AH30" i="1"/>
  <c r="AH20" i="1"/>
  <c r="AJ20" i="1" s="1"/>
  <c r="AC15" i="1"/>
  <c r="AD15" i="1" s="1"/>
  <c r="AF29" i="1"/>
  <c r="AF33" i="1"/>
  <c r="AH14" i="1"/>
  <c r="AJ14" i="1" s="1"/>
  <c r="AH35" i="1"/>
  <c r="AJ35" i="1" s="1"/>
  <c r="AK35" i="1" s="1"/>
  <c r="AF35" i="1"/>
  <c r="AH32" i="1"/>
  <c r="AJ32" i="1" s="1"/>
  <c r="AK32" i="1" s="1"/>
  <c r="AH25" i="1"/>
  <c r="AC10" i="1"/>
  <c r="AD10" i="1" s="1"/>
  <c r="AC19" i="1"/>
  <c r="AE19" i="1"/>
  <c r="AH19" i="1" s="1"/>
  <c r="AE18" i="1"/>
  <c r="AE36" i="1"/>
  <c r="AH36" i="1" s="1"/>
  <c r="AC36" i="1"/>
  <c r="AD36" i="1" s="1"/>
  <c r="V33" i="1"/>
  <c r="W33" i="1" s="1"/>
  <c r="V16" i="1"/>
  <c r="W16" i="1" s="1"/>
  <c r="V28" i="1"/>
  <c r="W18" i="1"/>
  <c r="W36" i="1"/>
  <c r="AE33" i="1"/>
  <c r="AH33" i="1" s="1"/>
  <c r="AE16" i="1"/>
  <c r="AE27" i="1"/>
  <c r="AH27" i="1" s="1"/>
  <c r="AE28" i="1"/>
  <c r="AH28" i="1" s="1"/>
  <c r="AG10" i="1"/>
  <c r="AH10" i="1" s="1"/>
  <c r="P38" i="1"/>
  <c r="C33" i="2" s="1"/>
  <c r="G33" i="2" s="1"/>
  <c r="Y10" i="1"/>
  <c r="M40" i="1"/>
  <c r="T38" i="1"/>
  <c r="T21" i="1"/>
  <c r="AD19" i="1"/>
  <c r="Y19" i="1"/>
  <c r="W14" i="1"/>
  <c r="AD34" i="1"/>
  <c r="Y34" i="1"/>
  <c r="AF20" i="1"/>
  <c r="Y20" i="1"/>
  <c r="AD20" i="1"/>
  <c r="O21" i="1"/>
  <c r="P21" i="1" s="1"/>
  <c r="C32" i="2" s="1"/>
  <c r="G32" i="2" s="1"/>
  <c r="O38" i="1"/>
  <c r="AD37" i="1"/>
  <c r="AF17" i="1"/>
  <c r="Y17" i="1"/>
  <c r="Y36" i="1"/>
  <c r="Y14" i="1"/>
  <c r="AF14" i="1"/>
  <c r="C51" i="2"/>
  <c r="AD35" i="1"/>
  <c r="AD32" i="1"/>
  <c r="AD17" i="1"/>
  <c r="AD29" i="1"/>
  <c r="AF13" i="1"/>
  <c r="AK13" i="1"/>
  <c r="AK11" i="1" l="1"/>
  <c r="AL11" i="1" s="1"/>
  <c r="AK12" i="1"/>
  <c r="AL12" i="1" s="1"/>
  <c r="V38" i="1"/>
  <c r="AJ26" i="1"/>
  <c r="AK26" i="1" s="1"/>
  <c r="AL26" i="1" s="1"/>
  <c r="W28" i="1"/>
  <c r="W38" i="1" s="1"/>
  <c r="AJ30" i="1"/>
  <c r="AK30" i="1" s="1"/>
  <c r="AL30" i="1" s="1"/>
  <c r="AJ19" i="1"/>
  <c r="AK19" i="1" s="1"/>
  <c r="AL19" i="1" s="1"/>
  <c r="AH16" i="1"/>
  <c r="AJ16" i="1" s="1"/>
  <c r="AJ27" i="1"/>
  <c r="AK27" i="1" s="1"/>
  <c r="AJ36" i="1"/>
  <c r="W21" i="1"/>
  <c r="AJ33" i="1"/>
  <c r="AK33" i="1" s="1"/>
  <c r="AJ28" i="1"/>
  <c r="AK28" i="1" s="1"/>
  <c r="AH18" i="1"/>
  <c r="AJ18" i="1" s="1"/>
  <c r="AJ15" i="1"/>
  <c r="AK15" i="1" s="1"/>
  <c r="AL15" i="1" s="1"/>
  <c r="AC27" i="1"/>
  <c r="AD27" i="1" s="1"/>
  <c r="AC33" i="1"/>
  <c r="AD33" i="1" s="1"/>
  <c r="AC18" i="1"/>
  <c r="AD18" i="1" s="1"/>
  <c r="AC28" i="1"/>
  <c r="AD28" i="1" s="1"/>
  <c r="AC16" i="1"/>
  <c r="AD16" i="1" s="1"/>
  <c r="V21" i="1"/>
  <c r="AF10" i="1"/>
  <c r="AJ10" i="1"/>
  <c r="AK10" i="1" s="1"/>
  <c r="AL10" i="1" s="1"/>
  <c r="G41" i="2"/>
  <c r="I44" i="2" s="1"/>
  <c r="AA38" i="1"/>
  <c r="T40" i="1"/>
  <c r="O40" i="1"/>
  <c r="P40" i="1"/>
  <c r="P118" i="1" s="1"/>
  <c r="P121" i="1" s="1"/>
  <c r="P122" i="1" s="1"/>
  <c r="P123" i="1" s="1"/>
  <c r="P124" i="1" s="1"/>
  <c r="C41" i="2"/>
  <c r="C43" i="2" s="1"/>
  <c r="D43" i="2" s="1"/>
  <c r="E43" i="2" s="1"/>
  <c r="F43" i="2" s="1"/>
  <c r="AF19" i="1"/>
  <c r="AF34" i="1"/>
  <c r="AK34" i="1"/>
  <c r="AL34" i="1" s="1"/>
  <c r="AA21" i="1"/>
  <c r="AF18" i="1"/>
  <c r="AK20" i="1"/>
  <c r="AL20" i="1" s="1"/>
  <c r="AD14" i="1"/>
  <c r="AF36" i="1"/>
  <c r="AK17" i="1"/>
  <c r="AL17" i="1" s="1"/>
  <c r="AK14" i="1"/>
  <c r="AL29" i="1"/>
  <c r="C54" i="2"/>
  <c r="G54" i="2" s="1"/>
  <c r="G51" i="2"/>
  <c r="AL35" i="1"/>
  <c r="AL37" i="1"/>
  <c r="AL32" i="1"/>
  <c r="AJ25" i="1"/>
  <c r="V40" i="1" l="1"/>
  <c r="AL33" i="1"/>
  <c r="W40" i="1"/>
  <c r="W118" i="1" s="1"/>
  <c r="W121" i="1" s="1"/>
  <c r="W122" i="1" s="1"/>
  <c r="W123" i="1" s="1"/>
  <c r="W124" i="1" s="1"/>
  <c r="AK18" i="1"/>
  <c r="AL18" i="1" s="1"/>
  <c r="AK16" i="1"/>
  <c r="AL16" i="1" s="1"/>
  <c r="AC38" i="1"/>
  <c r="AL27" i="1"/>
  <c r="AD38" i="1"/>
  <c r="AC21" i="1"/>
  <c r="AD21" i="1"/>
  <c r="AL14" i="1"/>
  <c r="B44" i="2"/>
  <c r="G44" i="2" s="1"/>
  <c r="I45" i="2"/>
  <c r="AH38" i="1"/>
  <c r="AA40" i="1"/>
  <c r="AH21" i="1"/>
  <c r="AK36" i="1"/>
  <c r="AL36" i="1" s="1"/>
  <c r="AJ21" i="1"/>
  <c r="AK25" i="1"/>
  <c r="AL28" i="1"/>
  <c r="AL13" i="1"/>
  <c r="AK21" i="1" l="1"/>
  <c r="AL21" i="1" s="1"/>
  <c r="AM21" i="1" s="1"/>
  <c r="AC40" i="1"/>
  <c r="AD40" i="1"/>
  <c r="AD118" i="1" s="1"/>
  <c r="AL25" i="1"/>
  <c r="AK38" i="1"/>
  <c r="AL38" i="1" s="1"/>
  <c r="AJ38" i="1"/>
  <c r="AJ40" i="1" s="1"/>
  <c r="AH40" i="1"/>
  <c r="AM38" i="1" l="1"/>
  <c r="AK40" i="1"/>
  <c r="AL40" i="1" s="1"/>
  <c r="AD121" i="1"/>
  <c r="AK118" i="1" l="1"/>
  <c r="AK121" i="1" s="1"/>
  <c r="AK122" i="1" s="1"/>
  <c r="AK123" i="1" s="1"/>
  <c r="AK124" i="1" s="1"/>
  <c r="AD122" i="1"/>
  <c r="AD123" i="1" s="1"/>
  <c r="AL121" i="1" l="1"/>
  <c r="AL118" i="1"/>
  <c r="AL122" i="1"/>
  <c r="AD124" i="1" l="1"/>
  <c r="AL124" i="1" s="1"/>
  <c r="AL1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Ludington</author>
  </authors>
  <commentList>
    <comment ref="B4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Use this figure on 7a of the face page.</t>
        </r>
      </text>
    </comment>
    <comment ref="H4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Use this figure on 8a of the face page.</t>
        </r>
      </text>
    </comment>
    <comment ref="A51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F&amp;A Rate x (Annual Modular Direct Cost minus (category A and Subk costs in excess of the first $25,000))</t>
        </r>
      </text>
    </comment>
    <comment ref="B54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Use this figure on 7b of the face page.</t>
        </r>
      </text>
    </comment>
    <comment ref="H5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Use this figure on 8b of the face page.
</t>
        </r>
      </text>
    </comment>
  </commentList>
</comments>
</file>

<file path=xl/sharedStrings.xml><?xml version="1.0" encoding="utf-8"?>
<sst xmlns="http://schemas.openxmlformats.org/spreadsheetml/2006/main" count="353" uniqueCount="223">
  <si>
    <t>Announcement #:</t>
  </si>
  <si>
    <t>Principal Investigator:</t>
  </si>
  <si>
    <t>Project Title:</t>
  </si>
  <si>
    <t>RR Budget Worksheet</t>
  </si>
  <si>
    <t xml:space="preserve">Personnel Inflation Rate: </t>
  </si>
  <si>
    <t>Fringe % Rates</t>
  </si>
  <si>
    <t>Project Begin Date:</t>
  </si>
  <si>
    <t>Faculty</t>
  </si>
  <si>
    <t>Project End Date:</t>
  </si>
  <si>
    <t>Staff</t>
  </si>
  <si>
    <t>Number of years:</t>
  </si>
  <si>
    <t>Students</t>
  </si>
  <si>
    <t>A. SENIOR/KEY PERSONNEL</t>
  </si>
  <si>
    <t>YEAR 1</t>
  </si>
  <si>
    <t>to</t>
  </si>
  <si>
    <t>YEAR 2</t>
  </si>
  <si>
    <t>YEAR 3</t>
  </si>
  <si>
    <t>YEAR 4</t>
  </si>
  <si>
    <t>YEAR 5</t>
  </si>
  <si>
    <t>Math Check</t>
  </si>
  <si>
    <t xml:space="preserve">Name </t>
  </si>
  <si>
    <t>Project Role / Position</t>
  </si>
  <si>
    <r>
      <t>YEAR 1:</t>
    </r>
    <r>
      <rPr>
        <sz val="8"/>
        <color indexed="8"/>
        <rFont val="Arial"/>
        <family val="2"/>
      </rPr>
      <t xml:space="preserve">            Base Salary</t>
    </r>
  </si>
  <si>
    <r>
      <t xml:space="preserve">YEAR 1: </t>
    </r>
    <r>
      <rPr>
        <sz val="8"/>
        <color indexed="8"/>
        <rFont val="Arial"/>
        <family val="2"/>
      </rPr>
      <t xml:space="preserve">                          Cal Months</t>
    </r>
  </si>
  <si>
    <t>Year 1: % effort</t>
  </si>
  <si>
    <r>
      <t>YEAR 1:</t>
    </r>
    <r>
      <rPr>
        <sz val="8"/>
        <color indexed="8"/>
        <rFont val="Arial"/>
        <family val="2"/>
      </rPr>
      <t xml:space="preserve">                                             Requested Salary</t>
    </r>
  </si>
  <si>
    <r>
      <t xml:space="preserve">Year 1:  </t>
    </r>
    <r>
      <rPr>
        <sz val="8"/>
        <color indexed="8"/>
        <rFont val="Arial"/>
        <family val="2"/>
      </rPr>
      <t>Fringe %</t>
    </r>
  </si>
  <si>
    <r>
      <t xml:space="preserve">YEAR 1:                                           </t>
    </r>
    <r>
      <rPr>
        <sz val="8"/>
        <color indexed="8"/>
        <rFont val="Arial"/>
        <family val="2"/>
      </rPr>
      <t xml:space="preserve"> Fringe Benefits</t>
    </r>
  </si>
  <si>
    <r>
      <t xml:space="preserve">YEAR 1:                                            </t>
    </r>
    <r>
      <rPr>
        <sz val="8"/>
        <color indexed="8"/>
        <rFont val="Arial"/>
        <family val="2"/>
      </rPr>
      <t>Funds Requested</t>
    </r>
  </si>
  <si>
    <r>
      <t>YEAR 2:</t>
    </r>
    <r>
      <rPr>
        <sz val="8"/>
        <color indexed="8"/>
        <rFont val="Arial"/>
        <family val="2"/>
      </rPr>
      <t xml:space="preserve">            Base Salary</t>
    </r>
  </si>
  <si>
    <r>
      <t xml:space="preserve">YEAR 2: </t>
    </r>
    <r>
      <rPr>
        <sz val="8"/>
        <color indexed="8"/>
        <rFont val="Arial"/>
        <family val="2"/>
      </rPr>
      <t xml:space="preserve">                          Cal Months</t>
    </r>
  </si>
  <si>
    <t>Year 2: % effort</t>
  </si>
  <si>
    <r>
      <t>YEAR 2:</t>
    </r>
    <r>
      <rPr>
        <sz val="8"/>
        <color indexed="8"/>
        <rFont val="Arial"/>
        <family val="2"/>
      </rPr>
      <t xml:space="preserve">                                             Requested Salary</t>
    </r>
  </si>
  <si>
    <r>
      <t xml:space="preserve">Year 2:  </t>
    </r>
    <r>
      <rPr>
        <sz val="8"/>
        <color indexed="8"/>
        <rFont val="Arial"/>
        <family val="2"/>
      </rPr>
      <t>Fringe %</t>
    </r>
  </si>
  <si>
    <r>
      <t xml:space="preserve">YEAR 2:                                           </t>
    </r>
    <r>
      <rPr>
        <sz val="8"/>
        <color indexed="8"/>
        <rFont val="Arial"/>
        <family val="2"/>
      </rPr>
      <t xml:space="preserve"> Fringe Benefits</t>
    </r>
  </si>
  <si>
    <r>
      <t xml:space="preserve">YEAR 2:                                            </t>
    </r>
    <r>
      <rPr>
        <sz val="8"/>
        <color indexed="8"/>
        <rFont val="Arial"/>
        <family val="2"/>
      </rPr>
      <t>Funds Requested</t>
    </r>
  </si>
  <si>
    <r>
      <t>YEAR 3:</t>
    </r>
    <r>
      <rPr>
        <sz val="8"/>
        <color indexed="8"/>
        <rFont val="Arial"/>
        <family val="2"/>
      </rPr>
      <t xml:space="preserve">            Base Salary</t>
    </r>
  </si>
  <si>
    <r>
      <t xml:space="preserve">YEAR 3: </t>
    </r>
    <r>
      <rPr>
        <sz val="8"/>
        <color indexed="8"/>
        <rFont val="Arial"/>
        <family val="2"/>
      </rPr>
      <t xml:space="preserve">                          Cal Months</t>
    </r>
  </si>
  <si>
    <t>Year 3: % effort</t>
  </si>
  <si>
    <r>
      <t>YEAR 3:</t>
    </r>
    <r>
      <rPr>
        <sz val="8"/>
        <color indexed="8"/>
        <rFont val="Arial"/>
        <family val="2"/>
      </rPr>
      <t xml:space="preserve">                                             Requested Salary</t>
    </r>
  </si>
  <si>
    <r>
      <t xml:space="preserve">Year 3:  </t>
    </r>
    <r>
      <rPr>
        <sz val="8"/>
        <color indexed="8"/>
        <rFont val="Arial"/>
        <family val="2"/>
      </rPr>
      <t>Fringe %</t>
    </r>
  </si>
  <si>
    <r>
      <t xml:space="preserve">YEAR 3:                                           </t>
    </r>
    <r>
      <rPr>
        <sz val="8"/>
        <color indexed="8"/>
        <rFont val="Arial"/>
        <family val="2"/>
      </rPr>
      <t xml:space="preserve"> Fringe Benefits</t>
    </r>
  </si>
  <si>
    <r>
      <t xml:space="preserve">YEAR 3:                                            </t>
    </r>
    <r>
      <rPr>
        <sz val="8"/>
        <color indexed="8"/>
        <rFont val="Arial"/>
        <family val="2"/>
      </rPr>
      <t>Funds Requested</t>
    </r>
  </si>
  <si>
    <r>
      <t>YEAR 4:</t>
    </r>
    <r>
      <rPr>
        <sz val="8"/>
        <color indexed="8"/>
        <rFont val="Arial"/>
        <family val="2"/>
      </rPr>
      <t xml:space="preserve">            Base Salary</t>
    </r>
  </si>
  <si>
    <r>
      <t xml:space="preserve">YEAR 4: </t>
    </r>
    <r>
      <rPr>
        <sz val="8"/>
        <color indexed="8"/>
        <rFont val="Arial"/>
        <family val="2"/>
      </rPr>
      <t xml:space="preserve">                          Cal Months</t>
    </r>
  </si>
  <si>
    <t>Year 4: % effort</t>
  </si>
  <si>
    <r>
      <t>YEAR 4:</t>
    </r>
    <r>
      <rPr>
        <sz val="8"/>
        <color indexed="8"/>
        <rFont val="Arial"/>
        <family val="2"/>
      </rPr>
      <t xml:space="preserve">                                             Requested Salary</t>
    </r>
  </si>
  <si>
    <r>
      <t xml:space="preserve">Year 4:  </t>
    </r>
    <r>
      <rPr>
        <sz val="8"/>
        <color indexed="8"/>
        <rFont val="Arial"/>
        <family val="2"/>
      </rPr>
      <t>Fringe %</t>
    </r>
  </si>
  <si>
    <r>
      <t xml:space="preserve">YEAR 4:                                           </t>
    </r>
    <r>
      <rPr>
        <sz val="8"/>
        <color indexed="8"/>
        <rFont val="Arial"/>
        <family val="2"/>
      </rPr>
      <t xml:space="preserve"> Fringe Benefits</t>
    </r>
  </si>
  <si>
    <r>
      <t xml:space="preserve">YEAR 4:                                            </t>
    </r>
    <r>
      <rPr>
        <sz val="8"/>
        <color indexed="8"/>
        <rFont val="Arial"/>
        <family val="2"/>
      </rPr>
      <t>Funds Requested</t>
    </r>
  </si>
  <si>
    <r>
      <t>YEAR 5:</t>
    </r>
    <r>
      <rPr>
        <sz val="8"/>
        <color indexed="8"/>
        <rFont val="Arial"/>
        <family val="2"/>
      </rPr>
      <t xml:space="preserve">            Base Salary</t>
    </r>
  </si>
  <si>
    <r>
      <t xml:space="preserve">YEAR 5: </t>
    </r>
    <r>
      <rPr>
        <sz val="8"/>
        <color indexed="8"/>
        <rFont val="Arial"/>
        <family val="2"/>
      </rPr>
      <t xml:space="preserve">                          Cal Months</t>
    </r>
  </si>
  <si>
    <t>Year 5: % effort</t>
  </si>
  <si>
    <r>
      <t>YEAR 5:</t>
    </r>
    <r>
      <rPr>
        <sz val="8"/>
        <color indexed="8"/>
        <rFont val="Arial"/>
        <family val="2"/>
      </rPr>
      <t xml:space="preserve">                                             Requested Salary</t>
    </r>
  </si>
  <si>
    <r>
      <t xml:space="preserve">Year 5:  </t>
    </r>
    <r>
      <rPr>
        <sz val="8"/>
        <color indexed="8"/>
        <rFont val="Arial"/>
        <family val="2"/>
      </rPr>
      <t>Fringe %</t>
    </r>
  </si>
  <si>
    <r>
      <t xml:space="preserve">YEAR 5:                                           </t>
    </r>
    <r>
      <rPr>
        <sz val="8"/>
        <color indexed="8"/>
        <rFont val="Arial"/>
        <family val="2"/>
      </rPr>
      <t xml:space="preserve"> Fringe Benefits</t>
    </r>
  </si>
  <si>
    <r>
      <t xml:space="preserve">YEAR 5:                                            </t>
    </r>
    <r>
      <rPr>
        <sz val="8"/>
        <color indexed="8"/>
        <rFont val="Arial"/>
        <family val="2"/>
      </rPr>
      <t>Funds Requested</t>
    </r>
  </si>
  <si>
    <t>TOTAL</t>
  </si>
  <si>
    <t>yes</t>
  </si>
  <si>
    <t>SENIOR/KEY PERSONNEL SUBTOTAL</t>
  </si>
  <si>
    <t>B. OTHER PERSONNEL</t>
  </si>
  <si>
    <t>Project Role</t>
  </si>
  <si>
    <t>STAFF/ POSTDOCS</t>
  </si>
  <si>
    <t>STUDENTS</t>
  </si>
  <si>
    <t>OTHER PERSONNEL SUBTOTAL</t>
  </si>
  <si>
    <t>TOTAL SALARIES, WAGES &amp; FRINGE BENEFITS</t>
  </si>
  <si>
    <r>
      <t>C. EQUIPMENT (</t>
    </r>
    <r>
      <rPr>
        <i/>
        <sz val="10"/>
        <color theme="0"/>
        <rFont val="Arial"/>
        <family val="2"/>
      </rPr>
      <t>Non-recurring; exceeds $5K/unit</t>
    </r>
    <r>
      <rPr>
        <b/>
        <sz val="10"/>
        <color theme="0"/>
        <rFont val="Arial"/>
        <family val="2"/>
      </rPr>
      <t>)</t>
    </r>
  </si>
  <si>
    <t>[equipment item 1]</t>
  </si>
  <si>
    <t>[equipment item 2]</t>
  </si>
  <si>
    <t>EQUIPMENT SUBTOTAL</t>
  </si>
  <si>
    <t>D. TRAVEL</t>
  </si>
  <si>
    <t>[domestic trip 1]</t>
  </si>
  <si>
    <t>[domestic trip 2]</t>
  </si>
  <si>
    <t>[foreign trip a]</t>
  </si>
  <si>
    <t>TRAVEL SUBTOTAL</t>
  </si>
  <si>
    <t>E. PARTICIPANT/TRAINEE SUPPORT COSTS *</t>
  </si>
  <si>
    <t>* Category Excluded from MTDC</t>
  </si>
  <si>
    <t>[tuition/fees/health insurance]</t>
  </si>
  <si>
    <t>(NOTE: Only use Section E if specified in the RFA)</t>
  </si>
  <si>
    <t>[Stipends]</t>
  </si>
  <si>
    <t>[Travel]</t>
  </si>
  <si>
    <t>[Subsistence]</t>
  </si>
  <si>
    <t>[other:]</t>
  </si>
  <si>
    <t>PARTICPANT/TRAINEE SUPPORT SUBTOTAL</t>
  </si>
  <si>
    <t>F. OTHER DIRECT COSTS</t>
  </si>
  <si>
    <t>Materials and Supplies: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</si>
  <si>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</si>
  <si>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</si>
  <si>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</si>
  <si>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</si>
  <si>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</si>
  <si>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</si>
  <si>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</si>
  <si>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</si>
  <si>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SUBTOTAL MATERIALS /SUPPLIES</t>
  </si>
  <si>
    <t xml:space="preserve"> Publication Costs:</t>
  </si>
  <si>
    <t>Consultant Services:</t>
  </si>
  <si>
    <t>ADP/computer services</t>
  </si>
  <si>
    <t>Equipment or Facility Rental/User Fees</t>
  </si>
  <si>
    <t>(Core Facilities User Fees should be included on this line)</t>
  </si>
  <si>
    <t>Alterations and renovations</t>
  </si>
  <si>
    <t>Tuition</t>
  </si>
  <si>
    <t>Other*</t>
  </si>
  <si>
    <t>*Please specify</t>
  </si>
  <si>
    <t>Other: Participant Incentives</t>
  </si>
  <si>
    <t># of Participants</t>
  </si>
  <si>
    <t>$ per participant</t>
  </si>
  <si>
    <t># of Measurements</t>
  </si>
  <si>
    <t>OTHER EXPENSES SUBTOTAL</t>
  </si>
  <si>
    <t>G. SUBCONTRACT #1</t>
  </si>
  <si>
    <t>Consortium Direct Costs</t>
  </si>
  <si>
    <t>Consortium F&amp;A</t>
  </si>
  <si>
    <t>SUBCONTRACTS SUBTOTAL</t>
  </si>
  <si>
    <t>SUBCONTRACTS MTDC SUBTOTAL</t>
  </si>
  <si>
    <t>SUBCONTRACT EXCLUSION SUBTOTAL</t>
  </si>
  <si>
    <t>H. SUBCONTRACT #2</t>
  </si>
  <si>
    <t>I. SUBCONTRACT #3</t>
  </si>
  <si>
    <t>J. SUBCONTRACT #4</t>
  </si>
  <si>
    <t>K. SUBCONTRACT #5</t>
  </si>
  <si>
    <t>L. SUBCONTRACT #6</t>
  </si>
  <si>
    <t>J. TOTALS</t>
  </si>
  <si>
    <t>ACTUAL DIRECT COSTS LESS CONSORTIUM F&amp;A</t>
  </si>
  <si>
    <t>(Allocated IDC base) CONSORTIUM F&amp;A</t>
  </si>
  <si>
    <t xml:space="preserve">TOTAL DIRECT COSTS </t>
  </si>
  <si>
    <t>(Indirect cost base) MTDC*</t>
  </si>
  <si>
    <t>INDIRECT COSTS (@46% on-campus, 26% off-campus)</t>
  </si>
  <si>
    <t>F&amp;A rate</t>
  </si>
  <si>
    <t>TOTAL REQUESTED</t>
  </si>
  <si>
    <t>Budget Period Begins in Fiscal Year:</t>
  </si>
  <si>
    <t>MTDC Base*</t>
  </si>
  <si>
    <t>Check funding opportunity and funding agency for Exclusions.  Typical exclusions may include: equipment over $5K, capital expenditures, charges for patient care, rental costs, tuition remission, scholarships, and fellowships,  and portion of each subaward in excess of $25,000</t>
  </si>
  <si>
    <t xml:space="preserve">NIH typically allows F&amp;A recovery on participant incentives.  </t>
  </si>
  <si>
    <t>Trip 1</t>
  </si>
  <si>
    <t>Destination / Event</t>
  </si>
  <si>
    <t># of trips</t>
  </si>
  <si>
    <t># of people</t>
  </si>
  <si>
    <t># of nights lodging</t>
  </si>
  <si>
    <t>cost</t>
  </si>
  <si>
    <t>qty.</t>
  </si>
  <si>
    <t>#people</t>
  </si>
  <si>
    <t>#trips</t>
  </si>
  <si>
    <t>Total</t>
  </si>
  <si>
    <t>Lodging*</t>
  </si>
  <si>
    <t>Meals *</t>
  </si>
  <si>
    <t>Airfare</t>
  </si>
  <si>
    <t>Local Travel (rental car)</t>
  </si>
  <si>
    <t>DFW airport parking</t>
  </si>
  <si>
    <t>Other (luggage, tolls)</t>
  </si>
  <si>
    <t>Conference Registration</t>
  </si>
  <si>
    <t>Mileage (Effective 1/1/2018)</t>
  </si>
  <si>
    <t>* Lodging rates and per diem for city locations based on info from gsa.gov</t>
  </si>
  <si>
    <t>Trip 2</t>
  </si>
  <si>
    <t>Trip 3</t>
  </si>
  <si>
    <t>Travel Total:</t>
  </si>
  <si>
    <t>Form version 4/07/06</t>
  </si>
  <si>
    <t>PI Name:</t>
  </si>
  <si>
    <t>Chih-Hung Chang</t>
  </si>
  <si>
    <t>Northwestern University</t>
  </si>
  <si>
    <t>NIH Modular Grant Budget Tabulator (On-Campus Research)</t>
  </si>
  <si>
    <t xml:space="preserve">Complete this template and submit it with your NIH modular grant applications to OSR.  This form will be used for  </t>
  </si>
  <si>
    <t>internal purposes only and will not be sent to NIH.  Form will not calculate correctly without budget dates, and SHOULD</t>
  </si>
  <si>
    <t>NOT BE USED for programs that have a maximum budget that is not in whole modules (e.g. R03, R21, etc).</t>
  </si>
  <si>
    <t>Year One</t>
  </si>
  <si>
    <t xml:space="preserve">Year Two </t>
  </si>
  <si>
    <t>Year Three</t>
  </si>
  <si>
    <t>Year Four</t>
  </si>
  <si>
    <t>Year Five</t>
  </si>
  <si>
    <t>Cumulative</t>
  </si>
  <si>
    <t>Budget start date</t>
  </si>
  <si>
    <t xml:space="preserve">Additional </t>
  </si>
  <si>
    <t>Budget end date</t>
  </si>
  <si>
    <t>Module(s)</t>
  </si>
  <si>
    <r>
      <t>Category A</t>
    </r>
    <r>
      <rPr>
        <sz val="10"/>
        <rFont val="Times New Roman"/>
        <family val="1"/>
      </rPr>
      <t xml:space="preserve"> (Exempt from F&amp;A costs)</t>
    </r>
  </si>
  <si>
    <t xml:space="preserve">Equipment Items over $5,000 </t>
  </si>
  <si>
    <t>Off-Campus Space Rental</t>
  </si>
  <si>
    <t>Patient Care Costs</t>
  </si>
  <si>
    <t>Telecommunication costs</t>
  </si>
  <si>
    <t>Alterations and Renovation Costs</t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</si>
  <si>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</si>
  <si>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t>List each subcontract by name of subcontractor and the total amount (direct and F&amp;A) to be awarded to that subcontract.</t>
  </si>
  <si>
    <t>[Sub 1] Direct Costs</t>
  </si>
  <si>
    <t>[Sub 1] Indirect Costs</t>
  </si>
  <si>
    <t>[Sub 2] Direct Costs</t>
  </si>
  <si>
    <t>[Sub 2] Indirect Costs</t>
  </si>
  <si>
    <t>[Sub 3] Direct Costs</t>
  </si>
  <si>
    <t>[Sub 3] Indirect Costs</t>
  </si>
  <si>
    <r>
      <t>Category C</t>
    </r>
    <r>
      <rPr>
        <sz val="10"/>
        <rFont val="Times New Roman"/>
        <family val="1"/>
      </rPr>
      <t xml:space="preserve"> (Subject to F&amp;A)</t>
    </r>
  </si>
  <si>
    <t xml:space="preserve">Total of ALL other costs (salaries, fringe benefits, supplies and expense, consultant costs, travel, other </t>
  </si>
  <si>
    <t xml:space="preserve">direct costs).  Remember that the NIH Salary Cap still applies.  List these costs individually only if you find it useful within </t>
  </si>
  <si>
    <t xml:space="preserve">the department – OSR requires only the bottom line total.   </t>
  </si>
  <si>
    <t>Senior/Key Personnel</t>
  </si>
  <si>
    <t>Other Personnel</t>
  </si>
  <si>
    <t>Equipment</t>
  </si>
  <si>
    <t>Travel</t>
  </si>
  <si>
    <t>Other Costs</t>
  </si>
  <si>
    <t>SUBTOTAL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</si>
  <si>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</si>
  <si>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</si>
  <si>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</si>
  <si>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</si>
  <si>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</si>
  <si>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DC LESS CONSORTIUM</t>
  </si>
  <si>
    <t>Totals (including     additional modules)</t>
  </si>
  <si>
    <t>F&amp;A</t>
  </si>
  <si>
    <t>CONSORTIUM F&amp;A</t>
  </si>
  <si>
    <t>TOTAL DIRECT COSTS</t>
  </si>
  <si>
    <t>F&amp;A BASE</t>
  </si>
  <si>
    <t>F&amp;A COSTS</t>
  </si>
  <si>
    <t>TOTAL COST</t>
  </si>
  <si>
    <t>monthly direct costs</t>
  </si>
  <si>
    <t>F&amp;A first half if %49.5</t>
  </si>
  <si>
    <t>F&amp;A first half if %51</t>
  </si>
  <si>
    <t>F&amp;A first half if 51%</t>
  </si>
  <si>
    <t>F&amp;A 2nd half if %49.5</t>
  </si>
  <si>
    <t>F&amp;A 2nd half if %51</t>
  </si>
  <si>
    <t>F&amp;A 2nd half if 51%</t>
  </si>
  <si>
    <t>months in FY A</t>
  </si>
  <si>
    <t>months in FY B</t>
  </si>
  <si>
    <t>rates and dates</t>
  </si>
  <si>
    <t>9/1/05-8/31/06</t>
  </si>
  <si>
    <t>9/1/06-8/31/07</t>
  </si>
  <si>
    <t>9/1/07-8/31/08</t>
  </si>
  <si>
    <t>Updated:  January 12th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</si>
</sst>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#,##0.000"/>
    <numFmt numFmtId="170" formatCode="m/d/yy"/>
    <numFmt numFmtId="171" formatCode="0.000%"/>
    <numFmt numFmtId="172" formatCode="_(&quot;$&quot;* #,##0.000_);_(&quot;$&quot;* \(#,##0.000\);_(&quot;$&quot;* &quot;-&quot;???_);_(@_)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8"/>
      <color indexed="21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i/>
      <sz val="10"/>
      <color indexed="8"/>
      <name val="Arial"/>
      <family val="2"/>
    </font>
    <font>
      <sz val="10"/>
      <color indexed="62"/>
      <name val="Arial"/>
      <family val="2"/>
    </font>
    <font>
      <b/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55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8" tint="-0.499984740745262"/>
      <name val="Arial"/>
      <family val="2"/>
    </font>
    <font>
      <sz val="10"/>
      <color rgb="FF098320"/>
      <name val="Arial"/>
      <family val="2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9832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2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right"/>
    </xf>
    <xf numFmtId="167" fontId="3" fillId="0" borderId="0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18" fillId="0" borderId="0" xfId="0" applyFont="1" applyFill="1"/>
    <xf numFmtId="0" fontId="18" fillId="0" borderId="0" xfId="0" applyFont="1" applyFill="1" applyBorder="1"/>
    <xf numFmtId="0" fontId="3" fillId="0" borderId="4" xfId="0" applyFont="1" applyFill="1" applyBorder="1"/>
    <xf numFmtId="165" fontId="2" fillId="0" borderId="6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0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3" fillId="0" borderId="12" xfId="0" applyFont="1" applyFill="1" applyBorder="1"/>
    <xf numFmtId="165" fontId="15" fillId="0" borderId="2" xfId="1" applyNumberFormat="1" applyFont="1" applyFill="1" applyBorder="1" applyAlignment="1"/>
    <xf numFmtId="165" fontId="15" fillId="0" borderId="16" xfId="1" applyNumberFormat="1" applyFont="1" applyFill="1" applyBorder="1" applyAlignment="1"/>
    <xf numFmtId="165" fontId="15" fillId="0" borderId="17" xfId="1" applyNumberFormat="1" applyFont="1" applyFill="1" applyBorder="1" applyAlignment="1"/>
    <xf numFmtId="165" fontId="15" fillId="0" borderId="18" xfId="1" applyNumberFormat="1" applyFont="1" applyFill="1" applyBorder="1" applyAlignment="1"/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5" fontId="15" fillId="3" borderId="14" xfId="1" applyNumberFormat="1" applyFont="1" applyFill="1" applyBorder="1" applyAlignment="1"/>
    <xf numFmtId="165" fontId="15" fillId="3" borderId="14" xfId="1" applyNumberFormat="1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165" fontId="2" fillId="2" borderId="23" xfId="1" applyNumberFormat="1" applyFont="1" applyFill="1" applyBorder="1" applyAlignment="1">
      <alignment horizontal="center"/>
    </xf>
    <xf numFmtId="2" fontId="3" fillId="0" borderId="1" xfId="4" applyNumberFormat="1" applyFont="1" applyFill="1" applyBorder="1" applyProtection="1">
      <protection locked="0"/>
    </xf>
    <xf numFmtId="0" fontId="22" fillId="0" borderId="28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2" borderId="30" xfId="0" applyFont="1" applyFill="1" applyBorder="1" applyAlignment="1">
      <alignment horizontal="center" wrapText="1"/>
    </xf>
    <xf numFmtId="0" fontId="3" fillId="0" borderId="21" xfId="0" applyFont="1" applyFill="1" applyBorder="1"/>
    <xf numFmtId="0" fontId="3" fillId="0" borderId="22" xfId="0" applyFont="1" applyFill="1" applyBorder="1"/>
    <xf numFmtId="0" fontId="11" fillId="0" borderId="17" xfId="0" applyFont="1" applyFill="1" applyBorder="1" applyAlignment="1">
      <alignment horizontal="right"/>
    </xf>
    <xf numFmtId="0" fontId="3" fillId="0" borderId="34" xfId="0" applyFont="1" applyFill="1" applyBorder="1"/>
    <xf numFmtId="0" fontId="11" fillId="0" borderId="35" xfId="0" applyFont="1" applyFill="1" applyBorder="1" applyAlignment="1">
      <alignment horizontal="right"/>
    </xf>
    <xf numFmtId="165" fontId="15" fillId="0" borderId="35" xfId="1" applyNumberFormat="1" applyFont="1" applyFill="1" applyBorder="1" applyAlignment="1"/>
    <xf numFmtId="165" fontId="15" fillId="0" borderId="36" xfId="1" applyNumberFormat="1" applyFont="1" applyFill="1" applyBorder="1" applyAlignment="1"/>
    <xf numFmtId="165" fontId="2" fillId="0" borderId="12" xfId="1" applyNumberFormat="1" applyFont="1" applyFill="1" applyBorder="1" applyAlignment="1">
      <alignment horizontal="center"/>
    </xf>
    <xf numFmtId="0" fontId="11" fillId="0" borderId="18" xfId="0" applyFont="1" applyFill="1" applyBorder="1" applyAlignment="1"/>
    <xf numFmtId="0" fontId="5" fillId="0" borderId="38" xfId="0" applyFont="1" applyFill="1" applyBorder="1" applyAlignment="1">
      <alignment horizontal="center" wrapText="1"/>
    </xf>
    <xf numFmtId="0" fontId="3" fillId="3" borderId="2" xfId="0" applyFont="1" applyFill="1" applyBorder="1" applyProtection="1"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3" applyAlignment="1" applyProtection="1"/>
    <xf numFmtId="0" fontId="25" fillId="0" borderId="0" xfId="0" applyFont="1" applyAlignment="1">
      <alignment horizontal="right"/>
    </xf>
    <xf numFmtId="0" fontId="25" fillId="0" borderId="38" xfId="0" applyFont="1" applyBorder="1"/>
    <xf numFmtId="0" fontId="27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/>
    <xf numFmtId="0" fontId="0" fillId="0" borderId="0" xfId="0" applyAlignment="1"/>
    <xf numFmtId="0" fontId="28" fillId="0" borderId="0" xfId="0" applyFont="1" applyAlignment="1">
      <alignment vertical="top"/>
    </xf>
    <xf numFmtId="0" fontId="29" fillId="0" borderId="0" xfId="0" applyFont="1" applyFill="1" applyAlignment="1">
      <alignment horizontal="center"/>
    </xf>
    <xf numFmtId="0" fontId="25" fillId="0" borderId="39" xfId="0" applyFont="1" applyBorder="1"/>
    <xf numFmtId="0" fontId="25" fillId="0" borderId="2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8" fillId="0" borderId="40" xfId="0" applyFont="1" applyBorder="1" applyAlignment="1">
      <alignment horizontal="right"/>
    </xf>
    <xf numFmtId="170" fontId="25" fillId="0" borderId="41" xfId="0" applyNumberFormat="1" applyFont="1" applyBorder="1" applyAlignment="1">
      <alignment horizontal="center"/>
    </xf>
    <xf numFmtId="170" fontId="25" fillId="0" borderId="19" xfId="0" applyNumberFormat="1" applyFont="1" applyBorder="1" applyAlignment="1">
      <alignment horizontal="center"/>
    </xf>
    <xf numFmtId="170" fontId="25" fillId="0" borderId="24" xfId="0" applyNumberFormat="1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1" fontId="0" fillId="0" borderId="0" xfId="0" applyNumberFormat="1"/>
    <xf numFmtId="0" fontId="28" fillId="0" borderId="3" xfId="0" applyFont="1" applyBorder="1" applyAlignment="1">
      <alignment horizontal="right"/>
    </xf>
    <xf numFmtId="170" fontId="25" fillId="0" borderId="28" xfId="0" applyNumberFormat="1" applyFont="1" applyBorder="1" applyAlignment="1">
      <alignment horizontal="center"/>
    </xf>
    <xf numFmtId="170" fontId="25" fillId="0" borderId="29" xfId="0" applyNumberFormat="1" applyFont="1" applyBorder="1" applyAlignment="1">
      <alignment horizontal="center" wrapText="1"/>
    </xf>
    <xf numFmtId="170" fontId="25" fillId="0" borderId="30" xfId="0" applyNumberFormat="1" applyFont="1" applyBorder="1" applyAlignment="1">
      <alignment horizontal="center" wrapText="1"/>
    </xf>
    <xf numFmtId="0" fontId="25" fillId="0" borderId="44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wrapText="1"/>
    </xf>
    <xf numFmtId="0" fontId="30" fillId="0" borderId="0" xfId="0" applyFont="1" applyAlignment="1">
      <alignment vertical="top"/>
    </xf>
    <xf numFmtId="0" fontId="31" fillId="4" borderId="37" xfId="0" applyFont="1" applyFill="1" applyBorder="1" applyAlignment="1"/>
    <xf numFmtId="0" fontId="25" fillId="4" borderId="2" xfId="0" applyFont="1" applyFill="1" applyBorder="1"/>
    <xf numFmtId="0" fontId="25" fillId="4" borderId="16" xfId="0" applyFont="1" applyFill="1" applyBorder="1"/>
    <xf numFmtId="0" fontId="25" fillId="0" borderId="37" xfId="0" applyFont="1" applyBorder="1" applyAlignment="1">
      <alignment vertical="top" wrapText="1"/>
    </xf>
    <xf numFmtId="168" fontId="25" fillId="0" borderId="27" xfId="0" applyNumberFormat="1" applyFont="1" applyBorder="1" applyAlignment="1">
      <alignment horizontal="center" vertical="center"/>
    </xf>
    <xf numFmtId="168" fontId="25" fillId="0" borderId="1" xfId="0" applyNumberFormat="1" applyFont="1" applyBorder="1" applyAlignment="1">
      <alignment horizontal="center" vertical="center"/>
    </xf>
    <xf numFmtId="168" fontId="25" fillId="0" borderId="14" xfId="0" applyNumberFormat="1" applyFont="1" applyBorder="1" applyAlignment="1">
      <alignment horizontal="center" vertical="center"/>
    </xf>
    <xf numFmtId="168" fontId="25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5" fillId="0" borderId="39" xfId="0" applyFont="1" applyBorder="1" applyAlignment="1">
      <alignment vertical="top" wrapText="1"/>
    </xf>
    <xf numFmtId="168" fontId="25" fillId="0" borderId="41" xfId="0" applyNumberFormat="1" applyFont="1" applyBorder="1" applyAlignment="1">
      <alignment horizontal="center" vertical="center"/>
    </xf>
    <xf numFmtId="168" fontId="25" fillId="0" borderId="19" xfId="0" applyNumberFormat="1" applyFont="1" applyBorder="1" applyAlignment="1">
      <alignment horizontal="center" vertical="center"/>
    </xf>
    <xf numFmtId="168" fontId="25" fillId="0" borderId="24" xfId="0" applyNumberFormat="1" applyFont="1" applyBorder="1" applyAlignment="1">
      <alignment horizontal="center" vertical="center"/>
    </xf>
    <xf numFmtId="0" fontId="31" fillId="4" borderId="39" xfId="0" applyFont="1" applyFill="1" applyBorder="1"/>
    <xf numFmtId="0" fontId="25" fillId="4" borderId="35" xfId="0" applyFont="1" applyFill="1" applyBorder="1"/>
    <xf numFmtId="0" fontId="25" fillId="4" borderId="36" xfId="0" applyFont="1" applyFill="1" applyBorder="1"/>
    <xf numFmtId="0" fontId="28" fillId="4" borderId="40" xfId="0" applyFont="1" applyFill="1" applyBorder="1"/>
    <xf numFmtId="0" fontId="25" fillId="4" borderId="0" xfId="0" applyFont="1" applyFill="1" applyBorder="1"/>
    <xf numFmtId="0" fontId="25" fillId="4" borderId="42" xfId="0" applyFont="1" applyFill="1" applyBorder="1"/>
    <xf numFmtId="0" fontId="28" fillId="4" borderId="3" xfId="0" applyFont="1" applyFill="1" applyBorder="1"/>
    <xf numFmtId="0" fontId="25" fillId="4" borderId="38" xfId="0" applyFont="1" applyFill="1" applyBorder="1"/>
    <xf numFmtId="0" fontId="25" fillId="4" borderId="44" xfId="0" applyFont="1" applyFill="1" applyBorder="1"/>
    <xf numFmtId="0" fontId="25" fillId="0" borderId="40" xfId="0" applyFont="1" applyBorder="1"/>
    <xf numFmtId="168" fontId="25" fillId="0" borderId="41" xfId="0" applyNumberFormat="1" applyFont="1" applyBorder="1" applyAlignment="1">
      <alignment horizontal="center"/>
    </xf>
    <xf numFmtId="168" fontId="25" fillId="0" borderId="42" xfId="0" applyNumberFormat="1" applyFont="1" applyBorder="1" applyAlignment="1">
      <alignment horizontal="center"/>
    </xf>
    <xf numFmtId="168" fontId="25" fillId="0" borderId="24" xfId="0" applyNumberFormat="1" applyFont="1" applyBorder="1" applyAlignment="1">
      <alignment horizontal="center"/>
    </xf>
    <xf numFmtId="168" fontId="25" fillId="0" borderId="43" xfId="0" applyNumberFormat="1" applyFont="1" applyBorder="1" applyAlignment="1">
      <alignment horizontal="center"/>
    </xf>
    <xf numFmtId="168" fontId="25" fillId="0" borderId="36" xfId="0" applyNumberFormat="1" applyFont="1" applyBorder="1" applyAlignment="1">
      <alignment horizontal="center"/>
    </xf>
    <xf numFmtId="168" fontId="25" fillId="0" borderId="45" xfId="0" applyNumberFormat="1" applyFont="1" applyBorder="1" applyAlignment="1">
      <alignment horizontal="center"/>
    </xf>
    <xf numFmtId="168" fontId="25" fillId="0" borderId="46" xfId="0" applyNumberFormat="1" applyFont="1" applyBorder="1" applyAlignment="1">
      <alignment horizontal="center"/>
    </xf>
    <xf numFmtId="0" fontId="25" fillId="0" borderId="30" xfId="0" applyFont="1" applyBorder="1"/>
    <xf numFmtId="168" fontId="25" fillId="0" borderId="28" xfId="0" applyNumberFormat="1" applyFont="1" applyBorder="1" applyAlignment="1">
      <alignment horizontal="center"/>
    </xf>
    <xf numFmtId="168" fontId="25" fillId="0" borderId="29" xfId="0" applyNumberFormat="1" applyFont="1" applyBorder="1" applyAlignment="1">
      <alignment horizontal="center"/>
    </xf>
    <xf numFmtId="168" fontId="25" fillId="0" borderId="30" xfId="0" applyNumberFormat="1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168" fontId="0" fillId="0" borderId="0" xfId="0" applyNumberFormat="1"/>
    <xf numFmtId="0" fontId="25" fillId="4" borderId="40" xfId="0" applyFont="1" applyFill="1" applyBorder="1"/>
    <xf numFmtId="0" fontId="25" fillId="4" borderId="3" xfId="0" applyFont="1" applyFill="1" applyBorder="1"/>
    <xf numFmtId="168" fontId="25" fillId="0" borderId="19" xfId="0" applyNumberFormat="1" applyFont="1" applyBorder="1" applyAlignment="1">
      <alignment horizontal="center"/>
    </xf>
    <xf numFmtId="0" fontId="25" fillId="0" borderId="3" xfId="0" applyFont="1" applyBorder="1"/>
    <xf numFmtId="168" fontId="25" fillId="0" borderId="44" xfId="0" applyNumberFormat="1" applyFont="1" applyBorder="1" applyAlignment="1">
      <alignment horizontal="center"/>
    </xf>
    <xf numFmtId="0" fontId="25" fillId="5" borderId="40" xfId="0" applyFont="1" applyFill="1" applyBorder="1"/>
    <xf numFmtId="0" fontId="25" fillId="5" borderId="0" xfId="0" applyFont="1" applyFill="1" applyBorder="1" applyAlignment="1">
      <alignment horizontal="center"/>
    </xf>
    <xf numFmtId="0" fontId="25" fillId="5" borderId="42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/>
    </xf>
    <xf numFmtId="0" fontId="32" fillId="0" borderId="37" xfId="0" applyFont="1" applyBorder="1" applyAlignment="1">
      <alignment wrapText="1"/>
    </xf>
    <xf numFmtId="168" fontId="25" fillId="0" borderId="27" xfId="0" applyNumberFormat="1" applyFont="1" applyBorder="1" applyAlignment="1">
      <alignment horizontal="center"/>
    </xf>
    <xf numFmtId="168" fontId="25" fillId="0" borderId="1" xfId="0" applyNumberFormat="1" applyFont="1" applyBorder="1" applyAlignment="1">
      <alignment horizontal="center"/>
    </xf>
    <xf numFmtId="168" fontId="25" fillId="0" borderId="37" xfId="0" applyNumberFormat="1" applyFont="1" applyBorder="1" applyAlignment="1">
      <alignment horizontal="center"/>
    </xf>
    <xf numFmtId="0" fontId="25" fillId="0" borderId="39" xfId="0" applyFont="1" applyBorder="1" applyAlignment="1">
      <alignment vertical="center"/>
    </xf>
    <xf numFmtId="0" fontId="25" fillId="0" borderId="35" xfId="0" applyFont="1" applyBorder="1"/>
    <xf numFmtId="0" fontId="25" fillId="0" borderId="0" xfId="0" applyFont="1" applyBorder="1"/>
    <xf numFmtId="0" fontId="25" fillId="0" borderId="42" xfId="0" applyFont="1" applyBorder="1"/>
    <xf numFmtId="0" fontId="25" fillId="0" borderId="40" xfId="0" applyFont="1" applyBorder="1" applyAlignment="1">
      <alignment vertical="center"/>
    </xf>
    <xf numFmtId="0" fontId="32" fillId="0" borderId="40" xfId="0" applyFont="1" applyBorder="1"/>
    <xf numFmtId="6" fontId="25" fillId="0" borderId="38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32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169" fontId="0" fillId="0" borderId="0" xfId="0" applyNumberFormat="1"/>
    <xf numFmtId="0" fontId="25" fillId="0" borderId="3" xfId="0" applyFont="1" applyBorder="1" applyAlignment="1">
      <alignment vertical="center"/>
    </xf>
    <xf numFmtId="0" fontId="25" fillId="0" borderId="41" xfId="0" applyFont="1" applyBorder="1"/>
    <xf numFmtId="0" fontId="25" fillId="0" borderId="19" xfId="0" applyFont="1" applyBorder="1"/>
    <xf numFmtId="0" fontId="25" fillId="0" borderId="24" xfId="0" applyFont="1" applyBorder="1"/>
    <xf numFmtId="0" fontId="25" fillId="0" borderId="10" xfId="0" applyFont="1" applyBorder="1" applyAlignment="1">
      <alignment horizontal="centerContinuous" vertical="top" wrapText="1"/>
    </xf>
    <xf numFmtId="168" fontId="25" fillId="0" borderId="16" xfId="0" applyNumberFormat="1" applyFont="1" applyFill="1" applyBorder="1" applyAlignment="1">
      <alignment horizontal="centerContinuous"/>
    </xf>
    <xf numFmtId="0" fontId="25" fillId="0" borderId="3" xfId="0" applyFont="1" applyBorder="1" applyAlignment="1">
      <alignment wrapText="1"/>
    </xf>
    <xf numFmtId="168" fontId="31" fillId="0" borderId="28" xfId="0" applyNumberFormat="1" applyFont="1" applyBorder="1" applyAlignment="1">
      <alignment horizontal="center"/>
    </xf>
    <xf numFmtId="168" fontId="31" fillId="0" borderId="38" xfId="0" applyNumberFormat="1" applyFont="1" applyBorder="1" applyAlignment="1">
      <alignment horizontal="centerContinuous"/>
    </xf>
    <xf numFmtId="168" fontId="25" fillId="0" borderId="44" xfId="0" applyNumberFormat="1" applyFont="1" applyFill="1" applyBorder="1" applyAlignment="1">
      <alignment horizontal="centerContinuous"/>
    </xf>
    <xf numFmtId="168" fontId="25" fillId="0" borderId="2" xfId="0" applyNumberFormat="1" applyFont="1" applyBorder="1" applyAlignment="1">
      <alignment horizontal="centerContinuous" vertical="center"/>
    </xf>
    <xf numFmtId="168" fontId="25" fillId="0" borderId="44" xfId="0" applyNumberFormat="1" applyFont="1" applyFill="1" applyBorder="1" applyAlignment="1">
      <alignment horizontal="centerContinuous" vertical="center"/>
    </xf>
    <xf numFmtId="0" fontId="25" fillId="0" borderId="40" xfId="0" applyFont="1" applyBorder="1" applyAlignment="1">
      <alignment wrapText="1"/>
    </xf>
    <xf numFmtId="168" fontId="25" fillId="0" borderId="14" xfId="0" applyNumberFormat="1" applyFont="1" applyBorder="1" applyAlignment="1">
      <alignment horizontal="center"/>
    </xf>
    <xf numFmtId="168" fontId="25" fillId="0" borderId="2" xfId="0" applyNumberFormat="1" applyFont="1" applyBorder="1" applyAlignment="1">
      <alignment horizontal="centerContinuous"/>
    </xf>
    <xf numFmtId="0" fontId="25" fillId="0" borderId="37" xfId="0" applyFont="1" applyBorder="1" applyAlignment="1">
      <alignment wrapText="1"/>
    </xf>
    <xf numFmtId="168" fontId="25" fillId="0" borderId="38" xfId="0" applyNumberFormat="1" applyFont="1" applyBorder="1" applyAlignment="1">
      <alignment horizontal="centerContinuous" vertical="center"/>
    </xf>
    <xf numFmtId="0" fontId="25" fillId="0" borderId="16" xfId="0" applyFont="1" applyFill="1" applyBorder="1" applyAlignment="1">
      <alignment horizontal="centerContinuous"/>
    </xf>
    <xf numFmtId="0" fontId="26" fillId="0" borderId="3" xfId="0" applyFont="1" applyBorder="1" applyAlignment="1">
      <alignment wrapText="1"/>
    </xf>
    <xf numFmtId="168" fontId="25" fillId="0" borderId="29" xfId="0" applyNumberFormat="1" applyFont="1" applyBorder="1" applyAlignment="1">
      <alignment horizontal="center" vertical="center"/>
    </xf>
    <xf numFmtId="168" fontId="31" fillId="0" borderId="27" xfId="0" applyNumberFormat="1" applyFont="1" applyBorder="1" applyAlignment="1">
      <alignment horizontal="center"/>
    </xf>
    <xf numFmtId="168" fontId="31" fillId="0" borderId="2" xfId="0" applyNumberFormat="1" applyFont="1" applyBorder="1" applyAlignment="1">
      <alignment horizontal="centerContinuous" vertical="center"/>
    </xf>
    <xf numFmtId="0" fontId="25" fillId="0" borderId="0" xfId="0" applyFont="1" applyBorder="1" applyAlignment="1">
      <alignment wrapText="1"/>
    </xf>
    <xf numFmtId="168" fontId="31" fillId="0" borderId="0" xfId="0" applyNumberFormat="1" applyFont="1" applyBorder="1" applyAlignment="1">
      <alignment horizontal="center"/>
    </xf>
    <xf numFmtId="168" fontId="31" fillId="0" borderId="0" xfId="0" applyNumberFormat="1" applyFont="1" applyBorder="1" applyAlignment="1">
      <alignment horizontal="centerContinuous" vertical="center"/>
    </xf>
    <xf numFmtId="168" fontId="25" fillId="0" borderId="0" xfId="0" applyNumberFormat="1" applyFont="1" applyFill="1" applyBorder="1" applyAlignment="1">
      <alignment horizontal="centerContinuous"/>
    </xf>
    <xf numFmtId="2" fontId="25" fillId="0" borderId="0" xfId="0" applyNumberFormat="1" applyFont="1"/>
    <xf numFmtId="170" fontId="25" fillId="0" borderId="0" xfId="0" applyNumberFormat="1" applyFont="1"/>
    <xf numFmtId="0" fontId="31" fillId="0" borderId="0" xfId="0" applyFont="1"/>
    <xf numFmtId="1" fontId="25" fillId="0" borderId="0" xfId="0" applyNumberFormat="1" applyFont="1"/>
    <xf numFmtId="14" fontId="25" fillId="0" borderId="0" xfId="0" applyNumberFormat="1" applyFont="1"/>
    <xf numFmtId="0" fontId="25" fillId="0" borderId="0" xfId="0" applyNumberFormat="1" applyFont="1"/>
    <xf numFmtId="0" fontId="11" fillId="0" borderId="0" xfId="0" applyFont="1" applyFill="1" applyBorder="1" applyAlignment="1">
      <alignment horizontal="right"/>
    </xf>
    <xf numFmtId="165" fontId="15" fillId="0" borderId="0" xfId="1" applyNumberFormat="1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0" fontId="11" fillId="0" borderId="36" xfId="0" applyFont="1" applyFill="1" applyBorder="1" applyAlignment="1"/>
    <xf numFmtId="0" fontId="15" fillId="0" borderId="0" xfId="0" applyFont="1" applyFill="1" applyBorder="1"/>
    <xf numFmtId="165" fontId="33" fillId="2" borderId="0" xfId="1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165" fontId="24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4" fillId="0" borderId="10" xfId="0" applyFont="1" applyFill="1" applyBorder="1"/>
    <xf numFmtId="0" fontId="34" fillId="0" borderId="2" xfId="0" applyFont="1" applyFill="1" applyBorder="1" applyAlignment="1">
      <alignment horizontal="right"/>
    </xf>
    <xf numFmtId="165" fontId="34" fillId="0" borderId="2" xfId="1" applyNumberFormat="1" applyFont="1" applyFill="1" applyBorder="1" applyAlignment="1"/>
    <xf numFmtId="165" fontId="34" fillId="0" borderId="16" xfId="1" applyNumberFormat="1" applyFont="1" applyFill="1" applyBorder="1" applyAlignment="1"/>
    <xf numFmtId="0" fontId="34" fillId="0" borderId="0" xfId="0" applyFont="1" applyFill="1" applyBorder="1"/>
    <xf numFmtId="0" fontId="0" fillId="6" borderId="22" xfId="0" applyFill="1" applyBorder="1" applyAlignment="1"/>
    <xf numFmtId="0" fontId="37" fillId="6" borderId="21" xfId="0" applyFont="1" applyFill="1" applyBorder="1" applyAlignment="1"/>
    <xf numFmtId="0" fontId="37" fillId="6" borderId="21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0" fontId="37" fillId="6" borderId="22" xfId="0" applyFont="1" applyFill="1" applyBorder="1" applyAlignment="1">
      <alignment horizontal="left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2" fillId="7" borderId="23" xfId="0" applyFont="1" applyFill="1" applyBorder="1" applyAlignment="1"/>
    <xf numFmtId="0" fontId="2" fillId="7" borderId="23" xfId="0" applyFont="1" applyFill="1" applyBorder="1" applyAlignment="1">
      <alignment horizontal="center"/>
    </xf>
    <xf numFmtId="164" fontId="0" fillId="7" borderId="22" xfId="0" applyNumberForma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164" fontId="0" fillId="7" borderId="25" xfId="0" applyNumberFormat="1" applyFill="1" applyBorder="1" applyAlignment="1">
      <alignment horizontal="center"/>
    </xf>
    <xf numFmtId="164" fontId="1" fillId="7" borderId="22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2" fillId="0" borderId="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39" fillId="0" borderId="9" xfId="0" applyFont="1" applyFill="1" applyBorder="1" applyAlignment="1" applyProtection="1">
      <alignment horizontal="right"/>
      <protection locked="0"/>
    </xf>
    <xf numFmtId="0" fontId="21" fillId="8" borderId="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5" xfId="0" applyFont="1" applyFill="1" applyBorder="1" applyAlignment="1">
      <alignment horizontal="left"/>
    </xf>
    <xf numFmtId="165" fontId="2" fillId="7" borderId="23" xfId="1" applyNumberFormat="1" applyFont="1" applyFill="1" applyBorder="1" applyAlignment="1">
      <alignment horizontal="center"/>
    </xf>
    <xf numFmtId="0" fontId="3" fillId="8" borderId="34" xfId="0" applyFont="1" applyFill="1" applyBorder="1"/>
    <xf numFmtId="10" fontId="11" fillId="8" borderId="23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22" fillId="10" borderId="28" xfId="0" applyFont="1" applyFill="1" applyBorder="1" applyAlignment="1">
      <alignment horizontal="center" wrapText="1"/>
    </xf>
    <xf numFmtId="0" fontId="22" fillId="10" borderId="29" xfId="0" applyFont="1" applyFill="1" applyBorder="1" applyAlignment="1">
      <alignment horizontal="center" wrapText="1"/>
    </xf>
    <xf numFmtId="0" fontId="22" fillId="10" borderId="3" xfId="0" applyFont="1" applyFill="1" applyBorder="1" applyAlignment="1">
      <alignment horizontal="center" wrapText="1"/>
    </xf>
    <xf numFmtId="2" fontId="3" fillId="10" borderId="1" xfId="4" applyNumberFormat="1" applyFont="1" applyFill="1" applyBorder="1" applyProtection="1">
      <protection locked="0"/>
    </xf>
    <xf numFmtId="167" fontId="3" fillId="10" borderId="1" xfId="4" applyNumberFormat="1" applyFont="1" applyFill="1" applyBorder="1" applyProtection="1">
      <protection locked="0"/>
    </xf>
    <xf numFmtId="165" fontId="2" fillId="10" borderId="12" xfId="1" applyNumberFormat="1" applyFont="1" applyFill="1" applyBorder="1" applyAlignment="1">
      <alignment horizontal="center"/>
    </xf>
    <xf numFmtId="0" fontId="11" fillId="10" borderId="18" xfId="0" applyFont="1" applyFill="1" applyBorder="1" applyAlignment="1"/>
    <xf numFmtId="0" fontId="1" fillId="10" borderId="1" xfId="0" applyFont="1" applyFill="1" applyBorder="1" applyProtection="1">
      <protection locked="0"/>
    </xf>
    <xf numFmtId="0" fontId="3" fillId="10" borderId="21" xfId="0" applyFont="1" applyFill="1" applyBorder="1"/>
    <xf numFmtId="0" fontId="3" fillId="10" borderId="22" xfId="0" applyFont="1" applyFill="1" applyBorder="1"/>
    <xf numFmtId="0" fontId="3" fillId="10" borderId="33" xfId="0" applyFont="1" applyFill="1" applyBorder="1"/>
    <xf numFmtId="0" fontId="11" fillId="10" borderId="31" xfId="0" applyFont="1" applyFill="1" applyBorder="1" applyAlignment="1">
      <alignment horizontal="right"/>
    </xf>
    <xf numFmtId="165" fontId="15" fillId="10" borderId="31" xfId="1" applyNumberFormat="1" applyFont="1" applyFill="1" applyBorder="1" applyAlignment="1"/>
    <xf numFmtId="165" fontId="15" fillId="10" borderId="32" xfId="1" applyNumberFormat="1" applyFont="1" applyFill="1" applyBorder="1" applyAlignment="1"/>
    <xf numFmtId="0" fontId="3" fillId="10" borderId="10" xfId="0" applyFont="1" applyFill="1" applyBorder="1"/>
    <xf numFmtId="0" fontId="11" fillId="10" borderId="2" xfId="0" applyFont="1" applyFill="1" applyBorder="1" applyAlignment="1">
      <alignment horizontal="right"/>
    </xf>
    <xf numFmtId="165" fontId="15" fillId="10" borderId="2" xfId="1" applyNumberFormat="1" applyFont="1" applyFill="1" applyBorder="1" applyAlignment="1"/>
    <xf numFmtId="165" fontId="15" fillId="10" borderId="16" xfId="1" applyNumberFormat="1" applyFont="1" applyFill="1" applyBorder="1" applyAlignment="1"/>
    <xf numFmtId="0" fontId="3" fillId="10" borderId="12" xfId="0" applyFont="1" applyFill="1" applyBorder="1"/>
    <xf numFmtId="0" fontId="11" fillId="10" borderId="17" xfId="0" applyFont="1" applyFill="1" applyBorder="1" applyAlignment="1">
      <alignment horizontal="right"/>
    </xf>
    <xf numFmtId="165" fontId="15" fillId="10" borderId="17" xfId="1" applyNumberFormat="1" applyFont="1" applyFill="1" applyBorder="1" applyAlignment="1"/>
    <xf numFmtId="165" fontId="15" fillId="10" borderId="18" xfId="1" applyNumberFormat="1" applyFont="1" applyFill="1" applyBorder="1" applyAlignment="1"/>
    <xf numFmtId="0" fontId="3" fillId="10" borderId="34" xfId="0" applyFont="1" applyFill="1" applyBorder="1"/>
    <xf numFmtId="0" fontId="11" fillId="10" borderId="35" xfId="0" applyFont="1" applyFill="1" applyBorder="1" applyAlignment="1">
      <alignment horizontal="right"/>
    </xf>
    <xf numFmtId="165" fontId="15" fillId="10" borderId="35" xfId="1" applyNumberFormat="1" applyFont="1" applyFill="1" applyBorder="1" applyAlignment="1"/>
    <xf numFmtId="165" fontId="15" fillId="10" borderId="36" xfId="1" applyNumberFormat="1" applyFont="1" applyFill="1" applyBorder="1" applyAlignment="1"/>
    <xf numFmtId="0" fontId="34" fillId="10" borderId="10" xfId="0" applyFont="1" applyFill="1" applyBorder="1"/>
    <xf numFmtId="0" fontId="34" fillId="10" borderId="2" xfId="0" applyFont="1" applyFill="1" applyBorder="1" applyAlignment="1">
      <alignment horizontal="right"/>
    </xf>
    <xf numFmtId="165" fontId="34" fillId="10" borderId="2" xfId="1" applyNumberFormat="1" applyFont="1" applyFill="1" applyBorder="1" applyAlignment="1"/>
    <xf numFmtId="165" fontId="34" fillId="10" borderId="16" xfId="1" applyNumberFormat="1" applyFont="1" applyFill="1" applyBorder="1" applyAlignment="1"/>
    <xf numFmtId="0" fontId="11" fillId="10" borderId="36" xfId="0" applyFont="1" applyFill="1" applyBorder="1" applyAlignment="1"/>
    <xf numFmtId="0" fontId="4" fillId="0" borderId="0" xfId="0" applyFont="1" applyFill="1" applyAlignment="1">
      <alignment horizontal="right" vertical="center"/>
    </xf>
    <xf numFmtId="0" fontId="3" fillId="11" borderId="8" xfId="0" applyFont="1" applyFill="1" applyBorder="1"/>
    <xf numFmtId="0" fontId="2" fillId="11" borderId="2" xfId="0" applyFont="1" applyFill="1" applyBorder="1" applyAlignment="1">
      <alignment horizontal="right"/>
    </xf>
    <xf numFmtId="0" fontId="3" fillId="11" borderId="10" xfId="0" applyFont="1" applyFill="1" applyBorder="1"/>
    <xf numFmtId="0" fontId="1" fillId="11" borderId="2" xfId="0" applyFont="1" applyFill="1" applyBorder="1" applyAlignment="1">
      <alignment horizontal="right"/>
    </xf>
    <xf numFmtId="0" fontId="3" fillId="12" borderId="8" xfId="0" applyFont="1" applyFill="1" applyBorder="1"/>
    <xf numFmtId="0" fontId="2" fillId="12" borderId="2" xfId="0" applyFont="1" applyFill="1" applyBorder="1" applyAlignment="1">
      <alignment horizontal="right"/>
    </xf>
    <xf numFmtId="0" fontId="3" fillId="12" borderId="10" xfId="0" applyFont="1" applyFill="1" applyBorder="1"/>
    <xf numFmtId="0" fontId="1" fillId="12" borderId="2" xfId="0" applyFont="1" applyFill="1" applyBorder="1" applyAlignment="1">
      <alignment horizontal="right"/>
    </xf>
    <xf numFmtId="0" fontId="3" fillId="9" borderId="8" xfId="0" applyFont="1" applyFill="1" applyBorder="1"/>
    <xf numFmtId="0" fontId="2" fillId="9" borderId="2" xfId="0" applyFont="1" applyFill="1" applyBorder="1" applyAlignment="1">
      <alignment horizontal="right"/>
    </xf>
    <xf numFmtId="0" fontId="3" fillId="9" borderId="10" xfId="0" applyFont="1" applyFill="1" applyBorder="1"/>
    <xf numFmtId="0" fontId="1" fillId="9" borderId="2" xfId="0" applyFont="1" applyFill="1" applyBorder="1" applyAlignment="1">
      <alignment horizontal="right"/>
    </xf>
    <xf numFmtId="0" fontId="2" fillId="12" borderId="21" xfId="0" applyFont="1" applyFill="1" applyBorder="1" applyAlignment="1">
      <alignment horizontal="left"/>
    </xf>
    <xf numFmtId="0" fontId="2" fillId="11" borderId="21" xfId="0" applyFont="1" applyFill="1" applyBorder="1" applyAlignment="1">
      <alignment horizontal="left"/>
    </xf>
    <xf numFmtId="0" fontId="2" fillId="9" borderId="21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40" fillId="0" borderId="47" xfId="0" applyFont="1" applyBorder="1" applyAlignment="1">
      <alignment horizontal="left"/>
    </xf>
    <xf numFmtId="0" fontId="40" fillId="0" borderId="33" xfId="0" applyFont="1" applyFill="1" applyBorder="1" applyAlignment="1">
      <alignment horizontal="left"/>
    </xf>
    <xf numFmtId="0" fontId="3" fillId="0" borderId="48" xfId="0" applyFont="1" applyFill="1" applyBorder="1"/>
    <xf numFmtId="165" fontId="15" fillId="0" borderId="4" xfId="1" applyNumberFormat="1" applyFont="1" applyFill="1" applyBorder="1" applyAlignment="1"/>
    <xf numFmtId="165" fontId="15" fillId="0" borderId="49" xfId="1" applyNumberFormat="1" applyFont="1" applyFill="1" applyBorder="1" applyAlignment="1">
      <alignment horizontal="right"/>
    </xf>
    <xf numFmtId="0" fontId="36" fillId="7" borderId="0" xfId="0" applyFont="1" applyFill="1"/>
    <xf numFmtId="0" fontId="13" fillId="7" borderId="0" xfId="0" applyFont="1" applyFill="1"/>
    <xf numFmtId="165" fontId="1" fillId="2" borderId="14" xfId="1" applyNumberFormat="1" applyFont="1" applyFill="1" applyBorder="1" applyAlignment="1">
      <alignment horizontal="center"/>
    </xf>
    <xf numFmtId="0" fontId="3" fillId="14" borderId="10" xfId="0" applyFont="1" applyFill="1" applyBorder="1"/>
    <xf numFmtId="0" fontId="11" fillId="14" borderId="9" xfId="0" applyFont="1" applyFill="1" applyBorder="1" applyAlignment="1">
      <alignment horizontal="right"/>
    </xf>
    <xf numFmtId="0" fontId="11" fillId="14" borderId="2" xfId="0" applyFont="1" applyFill="1" applyBorder="1" applyAlignment="1">
      <alignment horizontal="right"/>
    </xf>
    <xf numFmtId="165" fontId="15" fillId="14" borderId="2" xfId="1" applyNumberFormat="1" applyFont="1" applyFill="1" applyBorder="1" applyAlignment="1"/>
    <xf numFmtId="165" fontId="15" fillId="14" borderId="16" xfId="1" applyNumberFormat="1" applyFont="1" applyFill="1" applyBorder="1" applyAlignment="1"/>
    <xf numFmtId="165" fontId="2" fillId="14" borderId="6" xfId="1" applyNumberFormat="1" applyFont="1" applyFill="1" applyBorder="1" applyAlignment="1">
      <alignment horizontal="center"/>
    </xf>
    <xf numFmtId="0" fontId="7" fillId="12" borderId="22" xfId="0" applyFont="1" applyFill="1" applyBorder="1" applyAlignment="1">
      <alignment horizontal="left"/>
    </xf>
    <xf numFmtId="0" fontId="7" fillId="12" borderId="25" xfId="0" applyFont="1" applyFill="1" applyBorder="1" applyAlignment="1">
      <alignment horizontal="left"/>
    </xf>
    <xf numFmtId="0" fontId="7" fillId="12" borderId="21" xfId="0" applyFont="1" applyFill="1" applyBorder="1" applyAlignment="1">
      <alignment horizontal="left"/>
    </xf>
    <xf numFmtId="165" fontId="2" fillId="12" borderId="23" xfId="1" applyNumberFormat="1" applyFont="1" applyFill="1" applyBorder="1" applyAlignment="1">
      <alignment horizontal="center"/>
    </xf>
    <xf numFmtId="0" fontId="7" fillId="11" borderId="22" xfId="0" applyFont="1" applyFill="1" applyBorder="1" applyAlignment="1">
      <alignment horizontal="left"/>
    </xf>
    <xf numFmtId="0" fontId="7" fillId="11" borderId="25" xfId="0" applyFont="1" applyFill="1" applyBorder="1" applyAlignment="1">
      <alignment horizontal="left"/>
    </xf>
    <xf numFmtId="0" fontId="7" fillId="11" borderId="21" xfId="0" applyFont="1" applyFill="1" applyBorder="1" applyAlignment="1">
      <alignment horizontal="left"/>
    </xf>
    <xf numFmtId="165" fontId="2" fillId="11" borderId="23" xfId="1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left"/>
    </xf>
    <xf numFmtId="0" fontId="7" fillId="9" borderId="25" xfId="0" applyFont="1" applyFill="1" applyBorder="1" applyAlignment="1">
      <alignment horizontal="left"/>
    </xf>
    <xf numFmtId="0" fontId="7" fillId="9" borderId="21" xfId="0" applyFont="1" applyFill="1" applyBorder="1" applyAlignment="1">
      <alignment horizontal="left"/>
    </xf>
    <xf numFmtId="165" fontId="2" fillId="9" borderId="23" xfId="1" applyNumberFormat="1" applyFont="1" applyFill="1" applyBorder="1" applyAlignment="1">
      <alignment horizontal="center"/>
    </xf>
    <xf numFmtId="0" fontId="42" fillId="0" borderId="9" xfId="0" applyFont="1" applyFill="1" applyBorder="1" applyAlignment="1" applyProtection="1">
      <alignment horizontal="right"/>
      <protection locked="0"/>
    </xf>
    <xf numFmtId="0" fontId="3" fillId="16" borderId="34" xfId="0" applyFont="1" applyFill="1" applyBorder="1"/>
    <xf numFmtId="0" fontId="11" fillId="16" borderId="35" xfId="0" applyFont="1" applyFill="1" applyBorder="1" applyAlignment="1">
      <alignment horizontal="right"/>
    </xf>
    <xf numFmtId="165" fontId="15" fillId="16" borderId="35" xfId="1" applyNumberFormat="1" applyFont="1" applyFill="1" applyBorder="1" applyAlignment="1"/>
    <xf numFmtId="165" fontId="1" fillId="16" borderId="36" xfId="1" applyNumberFormat="1" applyFont="1" applyFill="1" applyBorder="1" applyAlignment="1">
      <alignment horizontal="right"/>
    </xf>
    <xf numFmtId="0" fontId="2" fillId="8" borderId="22" xfId="0" applyFont="1" applyFill="1" applyBorder="1" applyAlignment="1">
      <alignment horizontal="left"/>
    </xf>
    <xf numFmtId="171" fontId="3" fillId="3" borderId="1" xfId="4" applyNumberFormat="1" applyFont="1" applyFill="1" applyBorder="1" applyProtection="1">
      <protection locked="0"/>
    </xf>
    <xf numFmtId="171" fontId="3" fillId="8" borderId="1" xfId="4" applyNumberFormat="1" applyFont="1" applyFill="1" applyBorder="1" applyProtection="1">
      <protection locked="0"/>
    </xf>
    <xf numFmtId="0" fontId="8" fillId="0" borderId="0" xfId="0" applyFont="1" applyFill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2" fillId="0" borderId="0" xfId="5" applyFont="1"/>
    <xf numFmtId="0" fontId="1" fillId="0" borderId="0" xfId="5"/>
    <xf numFmtId="0" fontId="1" fillId="0" borderId="0" xfId="5" applyAlignment="1">
      <alignment horizontal="right"/>
    </xf>
    <xf numFmtId="0" fontId="1" fillId="0" borderId="19" xfId="5" applyBorder="1"/>
    <xf numFmtId="0" fontId="1" fillId="0" borderId="0" xfId="5" applyFont="1"/>
    <xf numFmtId="44" fontId="1" fillId="0" borderId="0" xfId="5" applyNumberFormat="1"/>
    <xf numFmtId="44" fontId="1" fillId="0" borderId="43" xfId="5" applyNumberFormat="1" applyBorder="1"/>
    <xf numFmtId="0" fontId="1" fillId="0" borderId="38" xfId="5" applyFont="1" applyBorder="1"/>
    <xf numFmtId="0" fontId="1" fillId="0" borderId="38" xfId="5" applyBorder="1"/>
    <xf numFmtId="44" fontId="1" fillId="0" borderId="29" xfId="5" applyNumberFormat="1" applyBorder="1"/>
    <xf numFmtId="44" fontId="2" fillId="0" borderId="0" xfId="5" applyNumberFormat="1" applyFont="1"/>
    <xf numFmtId="172" fontId="1" fillId="0" borderId="38" xfId="5" applyNumberFormat="1" applyBorder="1"/>
    <xf numFmtId="0" fontId="1" fillId="0" borderId="0" xfId="5" applyFont="1" applyBorder="1"/>
    <xf numFmtId="0" fontId="1" fillId="0" borderId="0" xfId="5" applyBorder="1"/>
    <xf numFmtId="164" fontId="44" fillId="3" borderId="1" xfId="0" applyNumberFormat="1" applyFont="1" applyFill="1" applyBorder="1" applyAlignment="1" applyProtection="1">
      <alignment horizontal="center"/>
      <protection locked="0"/>
    </xf>
    <xf numFmtId="0" fontId="44" fillId="0" borderId="19" xfId="0" applyNumberFormat="1" applyFont="1" applyFill="1" applyBorder="1" applyAlignment="1" applyProtection="1">
      <alignment horizontal="center"/>
    </xf>
    <xf numFmtId="165" fontId="45" fillId="10" borderId="32" xfId="1" applyNumberFormat="1" applyFont="1" applyFill="1" applyBorder="1" applyAlignment="1"/>
    <xf numFmtId="165" fontId="45" fillId="0" borderId="32" xfId="1" applyNumberFormat="1" applyFont="1" applyFill="1" applyBorder="1" applyAlignment="1"/>
    <xf numFmtId="0" fontId="45" fillId="0" borderId="33" xfId="0" applyFont="1" applyFill="1" applyBorder="1"/>
    <xf numFmtId="0" fontId="44" fillId="0" borderId="31" xfId="0" applyFont="1" applyFill="1" applyBorder="1" applyAlignment="1">
      <alignment horizontal="right"/>
    </xf>
    <xf numFmtId="165" fontId="45" fillId="0" borderId="31" xfId="1" applyNumberFormat="1" applyFont="1" applyFill="1" applyBorder="1" applyAlignment="1"/>
    <xf numFmtId="0" fontId="45" fillId="0" borderId="10" xfId="0" applyFont="1" applyFill="1" applyBorder="1"/>
    <xf numFmtId="0" fontId="44" fillId="0" borderId="2" xfId="0" applyFont="1" applyFill="1" applyBorder="1" applyAlignment="1">
      <alignment horizontal="right"/>
    </xf>
    <xf numFmtId="165" fontId="45" fillId="0" borderId="2" xfId="1" applyNumberFormat="1" applyFont="1" applyFill="1" applyBorder="1" applyAlignment="1"/>
    <xf numFmtId="165" fontId="45" fillId="0" borderId="16" xfId="1" applyNumberFormat="1" applyFont="1" applyFill="1" applyBorder="1" applyAlignment="1"/>
    <xf numFmtId="0" fontId="45" fillId="0" borderId="12" xfId="0" applyFont="1" applyFill="1" applyBorder="1"/>
    <xf numFmtId="0" fontId="44" fillId="0" borderId="17" xfId="0" applyFont="1" applyFill="1" applyBorder="1" applyAlignment="1">
      <alignment horizontal="right"/>
    </xf>
    <xf numFmtId="165" fontId="45" fillId="0" borderId="17" xfId="1" applyNumberFormat="1" applyFont="1" applyFill="1" applyBorder="1" applyAlignment="1"/>
    <xf numFmtId="165" fontId="45" fillId="0" borderId="18" xfId="1" applyNumberFormat="1" applyFont="1" applyFill="1" applyBorder="1" applyAlignment="1"/>
    <xf numFmtId="165" fontId="45" fillId="0" borderId="2" xfId="1" applyNumberFormat="1" applyFont="1" applyFill="1" applyBorder="1" applyAlignment="1">
      <alignment horizontal="right"/>
    </xf>
    <xf numFmtId="165" fontId="45" fillId="0" borderId="32" xfId="1" applyNumberFormat="1" applyFont="1" applyFill="1" applyBorder="1" applyAlignment="1">
      <alignment horizontal="right"/>
    </xf>
    <xf numFmtId="0" fontId="45" fillId="0" borderId="34" xfId="0" applyFont="1" applyFill="1" applyBorder="1"/>
    <xf numFmtId="0" fontId="44" fillId="0" borderId="35" xfId="0" applyFont="1" applyFill="1" applyBorder="1" applyAlignment="1">
      <alignment horizontal="right"/>
    </xf>
    <xf numFmtId="165" fontId="45" fillId="0" borderId="35" xfId="1" applyNumberFormat="1" applyFont="1" applyFill="1" applyBorder="1" applyAlignment="1"/>
    <xf numFmtId="165" fontId="45" fillId="0" borderId="36" xfId="1" applyNumberFormat="1" applyFont="1" applyFill="1" applyBorder="1" applyAlignment="1">
      <alignment horizontal="right"/>
    </xf>
    <xf numFmtId="165" fontId="45" fillId="0" borderId="16" xfId="1" applyNumberFormat="1" applyFont="1" applyFill="1" applyBorder="1" applyAlignment="1">
      <alignment horizontal="right"/>
    </xf>
    <xf numFmtId="10" fontId="44" fillId="0" borderId="2" xfId="0" applyNumberFormat="1" applyFont="1" applyFill="1" applyBorder="1" applyAlignment="1">
      <alignment horizontal="right"/>
    </xf>
    <xf numFmtId="9" fontId="45" fillId="0" borderId="16" xfId="1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11" borderId="22" xfId="0" applyFont="1" applyFill="1" applyBorder="1" applyAlignment="1">
      <alignment horizontal="left"/>
    </xf>
    <xf numFmtId="0" fontId="45" fillId="10" borderId="33" xfId="0" applyFont="1" applyFill="1" applyBorder="1"/>
    <xf numFmtId="0" fontId="44" fillId="10" borderId="31" xfId="0" applyFont="1" applyFill="1" applyBorder="1" applyAlignment="1">
      <alignment horizontal="right"/>
    </xf>
    <xf numFmtId="165" fontId="45" fillId="10" borderId="31" xfId="1" applyNumberFormat="1" applyFont="1" applyFill="1" applyBorder="1" applyAlignment="1"/>
    <xf numFmtId="0" fontId="45" fillId="10" borderId="10" xfId="0" applyFont="1" applyFill="1" applyBorder="1"/>
    <xf numFmtId="0" fontId="44" fillId="10" borderId="2" xfId="0" applyFont="1" applyFill="1" applyBorder="1" applyAlignment="1">
      <alignment horizontal="right"/>
    </xf>
    <xf numFmtId="165" fontId="45" fillId="10" borderId="2" xfId="1" applyNumberFormat="1" applyFont="1" applyFill="1" applyBorder="1" applyAlignment="1"/>
    <xf numFmtId="165" fontId="45" fillId="10" borderId="16" xfId="1" applyNumberFormat="1" applyFont="1" applyFill="1" applyBorder="1" applyAlignment="1"/>
    <xf numFmtId="0" fontId="45" fillId="10" borderId="12" xfId="0" applyFont="1" applyFill="1" applyBorder="1"/>
    <xf numFmtId="0" fontId="44" fillId="10" borderId="17" xfId="0" applyFont="1" applyFill="1" applyBorder="1" applyAlignment="1">
      <alignment horizontal="right"/>
    </xf>
    <xf numFmtId="165" fontId="45" fillId="10" borderId="17" xfId="1" applyNumberFormat="1" applyFont="1" applyFill="1" applyBorder="1" applyAlignment="1"/>
    <xf numFmtId="165" fontId="45" fillId="10" borderId="18" xfId="1" applyNumberFormat="1" applyFont="1" applyFill="1" applyBorder="1" applyAlignment="1"/>
    <xf numFmtId="165" fontId="45" fillId="10" borderId="2" xfId="1" applyNumberFormat="1" applyFont="1" applyFill="1" applyBorder="1" applyAlignment="1">
      <alignment horizontal="right"/>
    </xf>
    <xf numFmtId="165" fontId="45" fillId="10" borderId="32" xfId="1" applyNumberFormat="1" applyFont="1" applyFill="1" applyBorder="1" applyAlignment="1">
      <alignment horizontal="right"/>
    </xf>
    <xf numFmtId="0" fontId="45" fillId="10" borderId="34" xfId="0" applyFont="1" applyFill="1" applyBorder="1"/>
    <xf numFmtId="0" fontId="44" fillId="10" borderId="35" xfId="0" applyFont="1" applyFill="1" applyBorder="1" applyAlignment="1">
      <alignment horizontal="right"/>
    </xf>
    <xf numFmtId="165" fontId="45" fillId="10" borderId="35" xfId="1" applyNumberFormat="1" applyFont="1" applyFill="1" applyBorder="1" applyAlignment="1"/>
    <xf numFmtId="165" fontId="45" fillId="10" borderId="36" xfId="1" applyNumberFormat="1" applyFont="1" applyFill="1" applyBorder="1" applyAlignment="1">
      <alignment horizontal="right"/>
    </xf>
    <xf numFmtId="165" fontId="45" fillId="10" borderId="16" xfId="1" applyNumberFormat="1" applyFont="1" applyFill="1" applyBorder="1" applyAlignment="1">
      <alignment horizontal="right"/>
    </xf>
    <xf numFmtId="44" fontId="1" fillId="0" borderId="0" xfId="5" applyNumberFormat="1" applyBorder="1"/>
    <xf numFmtId="0" fontId="2" fillId="17" borderId="21" xfId="0" applyFont="1" applyFill="1" applyBorder="1" applyAlignment="1">
      <alignment horizontal="left"/>
    </xf>
    <xf numFmtId="0" fontId="3" fillId="17" borderId="8" xfId="0" applyFont="1" applyFill="1" applyBorder="1"/>
    <xf numFmtId="0" fontId="2" fillId="17" borderId="2" xfId="0" applyFont="1" applyFill="1" applyBorder="1" applyAlignment="1">
      <alignment horizontal="right"/>
    </xf>
    <xf numFmtId="0" fontId="3" fillId="17" borderId="10" xfId="0" applyFont="1" applyFill="1" applyBorder="1"/>
    <xf numFmtId="0" fontId="1" fillId="17" borderId="2" xfId="0" applyFont="1" applyFill="1" applyBorder="1" applyAlignment="1">
      <alignment horizontal="right"/>
    </xf>
    <xf numFmtId="0" fontId="7" fillId="17" borderId="22" xfId="0" applyFont="1" applyFill="1" applyBorder="1" applyAlignment="1">
      <alignment horizontal="left"/>
    </xf>
    <xf numFmtId="0" fontId="7" fillId="17" borderId="25" xfId="0" applyFont="1" applyFill="1" applyBorder="1" applyAlignment="1">
      <alignment horizontal="left"/>
    </xf>
    <xf numFmtId="0" fontId="7" fillId="17" borderId="21" xfId="0" applyFont="1" applyFill="1" applyBorder="1" applyAlignment="1">
      <alignment horizontal="left"/>
    </xf>
    <xf numFmtId="165" fontId="2" fillId="17" borderId="23" xfId="1" applyNumberFormat="1" applyFont="1" applyFill="1" applyBorder="1" applyAlignment="1">
      <alignment horizontal="center"/>
    </xf>
    <xf numFmtId="0" fontId="3" fillId="18" borderId="8" xfId="0" applyFont="1" applyFill="1" applyBorder="1"/>
    <xf numFmtId="0" fontId="2" fillId="18" borderId="2" xfId="0" applyFont="1" applyFill="1" applyBorder="1" applyAlignment="1">
      <alignment horizontal="right"/>
    </xf>
    <xf numFmtId="0" fontId="3" fillId="18" borderId="10" xfId="0" applyFont="1" applyFill="1" applyBorder="1"/>
    <xf numFmtId="0" fontId="1" fillId="18" borderId="2" xfId="0" applyFont="1" applyFill="1" applyBorder="1" applyAlignment="1">
      <alignment horizontal="right"/>
    </xf>
    <xf numFmtId="0" fontId="2" fillId="18" borderId="21" xfId="0" applyFont="1" applyFill="1" applyBorder="1" applyAlignment="1">
      <alignment horizontal="left"/>
    </xf>
    <xf numFmtId="0" fontId="7" fillId="18" borderId="22" xfId="0" applyFont="1" applyFill="1" applyBorder="1" applyAlignment="1">
      <alignment horizontal="left"/>
    </xf>
    <xf numFmtId="0" fontId="7" fillId="18" borderId="25" xfId="0" applyFont="1" applyFill="1" applyBorder="1" applyAlignment="1">
      <alignment horizontal="left"/>
    </xf>
    <xf numFmtId="0" fontId="7" fillId="18" borderId="21" xfId="0" applyFont="1" applyFill="1" applyBorder="1" applyAlignment="1">
      <alignment horizontal="left"/>
    </xf>
    <xf numFmtId="165" fontId="2" fillId="18" borderId="23" xfId="1" applyNumberFormat="1" applyFont="1" applyFill="1" applyBorder="1" applyAlignment="1">
      <alignment horizontal="center"/>
    </xf>
    <xf numFmtId="0" fontId="2" fillId="19" borderId="21" xfId="0" applyFont="1" applyFill="1" applyBorder="1" applyAlignment="1">
      <alignment horizontal="left"/>
    </xf>
    <xf numFmtId="0" fontId="3" fillId="19" borderId="8" xfId="0" applyFont="1" applyFill="1" applyBorder="1"/>
    <xf numFmtId="0" fontId="2" fillId="19" borderId="2" xfId="0" applyFont="1" applyFill="1" applyBorder="1" applyAlignment="1">
      <alignment horizontal="right"/>
    </xf>
    <xf numFmtId="0" fontId="3" fillId="19" borderId="10" xfId="0" applyFont="1" applyFill="1" applyBorder="1"/>
    <xf numFmtId="0" fontId="1" fillId="19" borderId="2" xfId="0" applyFont="1" applyFill="1" applyBorder="1" applyAlignment="1">
      <alignment horizontal="right"/>
    </xf>
    <xf numFmtId="0" fontId="7" fillId="19" borderId="22" xfId="0" applyFont="1" applyFill="1" applyBorder="1" applyAlignment="1">
      <alignment horizontal="left"/>
    </xf>
    <xf numFmtId="0" fontId="7" fillId="19" borderId="25" xfId="0" applyFont="1" applyFill="1" applyBorder="1" applyAlignment="1">
      <alignment horizontal="left"/>
    </xf>
    <xf numFmtId="0" fontId="7" fillId="19" borderId="21" xfId="0" applyFont="1" applyFill="1" applyBorder="1" applyAlignment="1">
      <alignment horizontal="left"/>
    </xf>
    <xf numFmtId="165" fontId="2" fillId="19" borderId="23" xfId="1" applyNumberFormat="1" applyFont="1" applyFill="1" applyBorder="1" applyAlignment="1">
      <alignment horizontal="center"/>
    </xf>
    <xf numFmtId="0" fontId="42" fillId="0" borderId="2" xfId="0" applyFont="1" applyFill="1" applyBorder="1" applyAlignment="1" applyProtection="1">
      <alignment horizontal="right"/>
      <protection locked="0"/>
    </xf>
    <xf numFmtId="0" fontId="45" fillId="10" borderId="31" xfId="0" applyFont="1" applyFill="1" applyBorder="1"/>
    <xf numFmtId="0" fontId="44" fillId="0" borderId="38" xfId="0" applyFont="1" applyFill="1" applyBorder="1" applyAlignment="1">
      <alignment horizontal="right"/>
    </xf>
    <xf numFmtId="165" fontId="45" fillId="0" borderId="38" xfId="1" applyNumberFormat="1" applyFont="1" applyFill="1" applyBorder="1" applyAlignment="1"/>
    <xf numFmtId="165" fontId="45" fillId="0" borderId="38" xfId="1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41" fillId="0" borderId="38" xfId="0" applyFont="1" applyFill="1" applyBorder="1" applyAlignment="1">
      <alignment horizontal="right"/>
    </xf>
    <xf numFmtId="0" fontId="41" fillId="0" borderId="38" xfId="0" applyFont="1" applyBorder="1" applyAlignment="1">
      <alignment horizontal="right"/>
    </xf>
    <xf numFmtId="0" fontId="45" fillId="0" borderId="3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1" fillId="0" borderId="2" xfId="0" applyFont="1" applyFill="1" applyBorder="1" applyAlignment="1">
      <alignment horizontal="right"/>
    </xf>
    <xf numFmtId="0" fontId="41" fillId="0" borderId="2" xfId="0" applyFont="1" applyBorder="1" applyAlignment="1">
      <alignment horizontal="right"/>
    </xf>
    <xf numFmtId="0" fontId="45" fillId="0" borderId="2" xfId="0" applyFont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42" fillId="19" borderId="2" xfId="0" applyFont="1" applyFill="1" applyBorder="1" applyAlignment="1" applyProtection="1">
      <alignment horizontal="right"/>
      <protection locked="0"/>
    </xf>
    <xf numFmtId="37" fontId="1" fillId="19" borderId="2" xfId="1" applyNumberFormat="1" applyFont="1" applyFill="1" applyBorder="1" applyAlignment="1"/>
    <xf numFmtId="165" fontId="1" fillId="19" borderId="2" xfId="1" applyNumberFormat="1" applyFont="1" applyFill="1" applyBorder="1" applyAlignment="1">
      <alignment horizontal="right"/>
    </xf>
    <xf numFmtId="165" fontId="15" fillId="19" borderId="2" xfId="1" applyNumberFormat="1" applyFont="1" applyFill="1" applyBorder="1" applyAlignment="1"/>
    <xf numFmtId="0" fontId="2" fillId="19" borderId="9" xfId="0" applyFont="1" applyFill="1" applyBorder="1" applyAlignment="1">
      <alignment horizontal="right"/>
    </xf>
    <xf numFmtId="0" fontId="45" fillId="19" borderId="12" xfId="0" applyFont="1" applyFill="1" applyBorder="1"/>
    <xf numFmtId="0" fontId="44" fillId="19" borderId="17" xfId="0" applyFont="1" applyFill="1" applyBorder="1" applyAlignment="1">
      <alignment horizontal="right"/>
    </xf>
    <xf numFmtId="165" fontId="45" fillId="19" borderId="17" xfId="1" applyNumberFormat="1" applyFont="1" applyFill="1" applyBorder="1" applyAlignment="1"/>
    <xf numFmtId="165" fontId="45" fillId="19" borderId="18" xfId="1" applyNumberFormat="1" applyFont="1" applyFill="1" applyBorder="1" applyAlignment="1"/>
    <xf numFmtId="165" fontId="2" fillId="19" borderId="6" xfId="1" applyNumberFormat="1" applyFont="1" applyFill="1" applyBorder="1" applyAlignment="1">
      <alignment horizontal="center"/>
    </xf>
    <xf numFmtId="0" fontId="44" fillId="0" borderId="33" xfId="0" applyFont="1" applyFill="1" applyBorder="1"/>
    <xf numFmtId="0" fontId="3" fillId="19" borderId="0" xfId="0" applyFont="1" applyFill="1" applyBorder="1"/>
    <xf numFmtId="0" fontId="3" fillId="19" borderId="2" xfId="0" applyFont="1" applyFill="1" applyBorder="1"/>
    <xf numFmtId="0" fontId="3" fillId="19" borderId="35" xfId="0" applyFont="1" applyFill="1" applyBorder="1"/>
    <xf numFmtId="37" fontId="1" fillId="19" borderId="35" xfId="1" applyNumberFormat="1" applyFont="1" applyFill="1" applyBorder="1" applyAlignment="1"/>
    <xf numFmtId="165" fontId="1" fillId="19" borderId="35" xfId="1" applyNumberFormat="1" applyFont="1" applyFill="1" applyBorder="1" applyAlignment="1">
      <alignment horizontal="right"/>
    </xf>
    <xf numFmtId="165" fontId="15" fillId="19" borderId="35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Border="1" applyAlignment="1">
      <alignment horizontal="right"/>
    </xf>
    <xf numFmtId="165" fontId="45" fillId="0" borderId="0" xfId="1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5" fillId="0" borderId="16" xfId="0" applyFont="1" applyBorder="1" applyAlignment="1">
      <alignment horizontal="right"/>
    </xf>
    <xf numFmtId="0" fontId="45" fillId="0" borderId="44" xfId="0" applyFont="1" applyBorder="1" applyAlignment="1">
      <alignment horizontal="right"/>
    </xf>
    <xf numFmtId="0" fontId="42" fillId="0" borderId="50" xfId="0" applyFont="1" applyFill="1" applyBorder="1" applyAlignment="1" applyProtection="1">
      <alignment horizontal="right"/>
      <protection locked="0"/>
    </xf>
    <xf numFmtId="37" fontId="1" fillId="0" borderId="2" xfId="1" applyNumberFormat="1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165" fontId="2" fillId="16" borderId="6" xfId="1" applyNumberFormat="1" applyFont="1" applyFill="1" applyBorder="1" applyAlignment="1">
      <alignment horizontal="center"/>
    </xf>
    <xf numFmtId="165" fontId="15" fillId="0" borderId="18" xfId="1" applyNumberFormat="1" applyFont="1" applyFill="1" applyBorder="1" applyAlignment="1">
      <alignment horizontal="right"/>
    </xf>
    <xf numFmtId="0" fontId="3" fillId="13" borderId="33" xfId="0" applyFont="1" applyFill="1" applyBorder="1"/>
    <xf numFmtId="37" fontId="1" fillId="8" borderId="51" xfId="1" applyNumberFormat="1" applyFont="1" applyFill="1" applyBorder="1" applyAlignment="1"/>
    <xf numFmtId="165" fontId="1" fillId="13" borderId="33" xfId="1" applyNumberFormat="1" applyFont="1" applyFill="1" applyBorder="1" applyAlignment="1">
      <alignment horizontal="right"/>
    </xf>
    <xf numFmtId="165" fontId="15" fillId="13" borderId="33" xfId="1" applyNumberFormat="1" applyFont="1" applyFill="1" applyBorder="1" applyAlignment="1"/>
    <xf numFmtId="0" fontId="1" fillId="7" borderId="9" xfId="0" applyFont="1" applyFill="1" applyBorder="1" applyAlignment="1"/>
    <xf numFmtId="165" fontId="3" fillId="20" borderId="9" xfId="1" applyNumberFormat="1" applyFont="1" applyFill="1" applyBorder="1" applyAlignment="1" applyProtection="1">
      <alignment horizontal="center"/>
      <protection locked="0"/>
    </xf>
    <xf numFmtId="165" fontId="3" fillId="20" borderId="14" xfId="1" applyNumberFormat="1" applyFont="1" applyFill="1" applyBorder="1" applyAlignment="1" applyProtection="1">
      <alignment horizontal="center"/>
      <protection locked="0"/>
    </xf>
    <xf numFmtId="165" fontId="2" fillId="21" borderId="6" xfId="1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6" fillId="0" borderId="50" xfId="0" applyFont="1" applyFill="1" applyBorder="1"/>
    <xf numFmtId="9" fontId="2" fillId="0" borderId="8" xfId="4" quotePrefix="1" applyFont="1" applyFill="1" applyBorder="1" applyAlignment="1" applyProtection="1">
      <alignment horizontal="left"/>
      <protection locked="0"/>
    </xf>
    <xf numFmtId="9" fontId="3" fillId="0" borderId="52" xfId="4" quotePrefix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left"/>
    </xf>
    <xf numFmtId="9" fontId="3" fillId="0" borderId="52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10" fontId="3" fillId="0" borderId="53" xfId="0" applyNumberFormat="1" applyFont="1" applyFill="1" applyBorder="1" applyAlignment="1">
      <alignment horizontal="center"/>
    </xf>
    <xf numFmtId="10" fontId="3" fillId="3" borderId="1" xfId="4" applyNumberFormat="1" applyFont="1" applyFill="1" applyBorder="1" applyProtection="1">
      <protection locked="0"/>
    </xf>
    <xf numFmtId="10" fontId="3" fillId="8" borderId="1" xfId="4" applyNumberFormat="1" applyFont="1" applyFill="1" applyBorder="1" applyProtection="1">
      <protection locked="0"/>
    </xf>
    <xf numFmtId="0" fontId="22" fillId="7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22" fillId="7" borderId="28" xfId="0" applyFont="1" applyFill="1" applyBorder="1" applyAlignment="1">
      <alignment horizontal="center" wrapText="1"/>
    </xf>
    <xf numFmtId="0" fontId="22" fillId="7" borderId="29" xfId="0" applyFont="1" applyFill="1" applyBorder="1" applyAlignment="1">
      <alignment horizontal="center" wrapText="1"/>
    </xf>
    <xf numFmtId="0" fontId="22" fillId="7" borderId="30" xfId="0" applyFont="1" applyFill="1" applyBorder="1" applyAlignment="1">
      <alignment horizontal="center" wrapText="1"/>
    </xf>
    <xf numFmtId="165" fontId="1" fillId="10" borderId="1" xfId="1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7" fontId="3" fillId="3" borderId="37" xfId="4" quotePrefix="1" applyNumberFormat="1" applyFont="1" applyFill="1" applyBorder="1" applyAlignment="1" applyProtection="1">
      <alignment horizontal="center"/>
      <protection locked="0"/>
    </xf>
    <xf numFmtId="166" fontId="3" fillId="0" borderId="0" xfId="2" quotePrefix="1" applyNumberFormat="1" applyFont="1" applyFill="1" applyBorder="1" applyAlignment="1" applyProtection="1">
      <alignment horizontal="left"/>
      <protection locked="0"/>
    </xf>
    <xf numFmtId="166" fontId="4" fillId="0" borderId="0" xfId="2" quotePrefix="1" applyNumberFormat="1" applyFont="1" applyFill="1" applyBorder="1" applyAlignment="1" applyProtection="1">
      <alignment horizontal="left"/>
      <protection locked="0"/>
    </xf>
    <xf numFmtId="166" fontId="4" fillId="0" borderId="0" xfId="2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4" fillId="0" borderId="5" xfId="0" applyFont="1" applyFill="1" applyBorder="1" applyAlignment="1">
      <alignment horizontal="center"/>
    </xf>
    <xf numFmtId="165" fontId="1" fillId="3" borderId="27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165" fontId="4" fillId="0" borderId="26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165" fontId="4" fillId="10" borderId="19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10" borderId="1" xfId="1" applyNumberFormat="1" applyFont="1" applyFill="1" applyBorder="1" applyAlignment="1">
      <alignment horizontal="center"/>
    </xf>
    <xf numFmtId="165" fontId="4" fillId="2" borderId="37" xfId="1" applyNumberFormat="1" applyFont="1" applyFill="1" applyBorder="1" applyAlignment="1">
      <alignment horizontal="center"/>
    </xf>
    <xf numFmtId="165" fontId="1" fillId="7" borderId="1" xfId="1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center"/>
    </xf>
    <xf numFmtId="165" fontId="4" fillId="2" borderId="23" xfId="1" applyNumberFormat="1" applyFont="1" applyFill="1" applyBorder="1" applyAlignment="1">
      <alignment horizontal="center"/>
    </xf>
    <xf numFmtId="165" fontId="4" fillId="10" borderId="22" xfId="1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 applyProtection="1">
      <alignment horizontal="center"/>
      <protection locked="0"/>
    </xf>
    <xf numFmtId="165" fontId="1" fillId="19" borderId="14" xfId="1" applyNumberFormat="1" applyFont="1" applyFill="1" applyBorder="1" applyAlignment="1">
      <alignment horizontal="center"/>
    </xf>
    <xf numFmtId="165" fontId="3" fillId="8" borderId="14" xfId="1" applyNumberFormat="1" applyFont="1" applyFill="1" applyBorder="1" applyAlignment="1" applyProtection="1">
      <alignment horizontal="center"/>
      <protection locked="0"/>
    </xf>
    <xf numFmtId="165" fontId="3" fillId="2" borderId="14" xfId="1" applyNumberFormat="1" applyFont="1" applyFill="1" applyBorder="1" applyAlignment="1">
      <alignment horizontal="center"/>
    </xf>
    <xf numFmtId="0" fontId="1" fillId="3" borderId="20" xfId="0" applyFont="1" applyFill="1" applyBorder="1" applyAlignment="1"/>
    <xf numFmtId="0" fontId="1" fillId="3" borderId="14" xfId="0" applyFont="1" applyFill="1" applyBorder="1" applyAlignment="1"/>
    <xf numFmtId="165" fontId="3" fillId="19" borderId="14" xfId="1" applyNumberFormat="1" applyFont="1" applyFill="1" applyBorder="1" applyAlignment="1">
      <alignment horizontal="center"/>
    </xf>
    <xf numFmtId="165" fontId="3" fillId="13" borderId="0" xfId="1" applyNumberFormat="1" applyFont="1" applyFill="1" applyBorder="1" applyAlignment="1" applyProtection="1">
      <alignment horizontal="center"/>
      <protection locked="0"/>
    </xf>
    <xf numFmtId="165" fontId="3" fillId="13" borderId="14" xfId="1" applyNumberFormat="1" applyFont="1" applyFill="1" applyBorder="1" applyAlignment="1" applyProtection="1">
      <alignment horizontal="center"/>
      <protection locked="0"/>
    </xf>
    <xf numFmtId="165" fontId="3" fillId="16" borderId="14" xfId="1" applyNumberFormat="1" applyFont="1" applyFill="1" applyBorder="1" applyAlignment="1" applyProtection="1">
      <alignment horizontal="center"/>
      <protection locked="0"/>
    </xf>
    <xf numFmtId="165" fontId="3" fillId="15" borderId="14" xfId="1" applyNumberFormat="1" applyFont="1" applyFill="1" applyBorder="1" applyAlignment="1" applyProtection="1">
      <alignment horizontal="center"/>
      <protection locked="0"/>
    </xf>
    <xf numFmtId="165" fontId="3" fillId="8" borderId="9" xfId="1" applyNumberFormat="1" applyFont="1" applyFill="1" applyBorder="1" applyAlignment="1" applyProtection="1">
      <alignment horizontal="center"/>
      <protection locked="0"/>
    </xf>
    <xf numFmtId="165" fontId="3" fillId="16" borderId="30" xfId="1" applyNumberFormat="1" applyFont="1" applyFill="1" applyBorder="1" applyAlignment="1">
      <alignment horizontal="center"/>
    </xf>
    <xf numFmtId="165" fontId="3" fillId="16" borderId="14" xfId="1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165" fontId="3" fillId="14" borderId="14" xfId="1" applyNumberFormat="1" applyFont="1" applyFill="1" applyBorder="1" applyAlignment="1">
      <alignment horizontal="center"/>
    </xf>
    <xf numFmtId="165" fontId="3" fillId="2" borderId="15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0" borderId="0" xfId="0" applyFont="1"/>
    <xf numFmtId="0" fontId="41" fillId="0" borderId="12" xfId="0" applyFont="1" applyFill="1" applyBorder="1" applyAlignment="1">
      <alignment horizontal="right"/>
    </xf>
    <xf numFmtId="0" fontId="41" fillId="0" borderId="13" xfId="0" applyFont="1" applyBorder="1" applyAlignment="1">
      <alignment horizontal="right"/>
    </xf>
    <xf numFmtId="165" fontId="45" fillId="0" borderId="12" xfId="1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7" borderId="21" xfId="0" applyFont="1" applyFill="1" applyBorder="1" applyAlignment="1">
      <alignment horizontal="center"/>
    </xf>
    <xf numFmtId="0" fontId="0" fillId="0" borderId="22" xfId="0" applyBorder="1" applyAlignment="1"/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7" borderId="22" xfId="0" applyFill="1" applyBorder="1" applyAlignment="1"/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5" xr:uid="{00000000-0005-0000-0000-000004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98320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152400</xdr:rowOff>
    </xdr:from>
    <xdr:to>
      <xdr:col>12</xdr:col>
      <xdr:colOff>333375</xdr:colOff>
      <xdr:row>59</xdr:row>
      <xdr:rowOff>28575</xdr:rowOff>
    </xdr:to>
    <xdr:sp macro="" textlink="">
      <xdr:nvSpPr>
        <xdr:cNvPr id="18434" name="Text Box 6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95275" y="152400"/>
          <a:ext cx="7353300" cy="9429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FF" mc:Ignorable="a14" a14:legacySpreadsheetColorIndex="3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                                               SF424 </a:t>
          </a:r>
          <a:r>
            <a:rPr lang="en-US" sz="1800" b="1" i="0" u="sng" strike="noStrike" baseline="0">
              <a:solidFill>
                <a:srgbClr val="000000"/>
              </a:solidFill>
              <a:latin typeface="CG Omega"/>
            </a:rPr>
            <a:t>MODULAR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 NIH BUDGET TEMPLATE</a:t>
          </a:r>
          <a:endParaRPr lang="en-US" sz="1200" b="1" i="0" u="none" strike="noStrike" baseline="0">
            <a:solidFill>
              <a:srgbClr val="FFFFFF"/>
            </a:solidFill>
            <a:latin typeface="CG Omega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CALCULATION PAGE:  Please enter data into the </a:t>
          </a:r>
          <a:r>
            <a:rPr lang="en-US" sz="1800" b="1" i="0" u="none" strike="noStrike" baseline="0">
              <a:solidFill>
                <a:srgbClr val="FFFF00"/>
              </a:solidFill>
              <a:latin typeface="CG Omega"/>
            </a:rPr>
            <a:t>YELLOW HIGHLIGHTED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 sections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1. Enter the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project start date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 in B2 and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project end date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 in B3.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2. In G2, enter the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inflation rate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 to be used for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personnel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3. In N2, enter the current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NIH salary cap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4. In G80, enter the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 fiscal year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 that the award begins. The remaining fiscal years will be automatically calculated.		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5. In row 7, enter the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PI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's name, projected base salary at the time of award,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% effort, and fringe %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. The worksheet will automatically calculate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calendar/person months effort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, based on the % effort you enter.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6. Enter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other project personnel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, filling in name, title and projected base salary, % effort, and fringe %.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7. The spreadsheet will automatically calculate a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stable % effort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 for future years of the project, so you will need to enter % effort for each year if varying.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8. Enter totals from row 70 (PINK HIGHLIGHTED ROW) in NIH forms under "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direct costs less consortium F&amp;A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".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Consortium F&amp;A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 is reflected in row 63.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Total direct costs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 is reflected in row 72.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9. Totals from rwo 77 (annual consortium costs rounded to the nearest $1,000) is included in the </a:t>
          </a:r>
          <a:r>
            <a:rPr lang="en-US" sz="1200" b="1" i="0" u="none" strike="noStrike" baseline="0">
              <a:solidFill>
                <a:srgbClr val="000000"/>
              </a:solidFill>
              <a:latin typeface="CG Omega"/>
            </a:rPr>
            <a:t>modular budget justification</a:t>
          </a: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G Omega"/>
            </a:rPr>
            <a:t>10. NOTE: This budge template is to be used for faculty with 12-month appointments. One size never really fits all... if you have an unusual application that includes multiple subcontracts, GRA's, etc., formulas will need to be revised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minfinance.iusm.iu.edu/operations/Research%20Webpages/Forms%20Page/PHS398%20(09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</sheetNames>
    <sheetDataSet>
      <sheetData sheetId="0"/>
      <sheetData sheetId="1">
        <row r="39">
          <cell r="I39">
            <v>0</v>
          </cell>
        </row>
        <row r="41">
          <cell r="I41">
            <v>0</v>
          </cell>
        </row>
      </sheetData>
      <sheetData sheetId="2">
        <row r="21">
          <cell r="G21">
            <v>0</v>
          </cell>
        </row>
      </sheetData>
      <sheetData sheetId="3">
        <row r="42">
          <cell r="O42">
            <v>0</v>
          </cell>
        </row>
      </sheetData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Q37" sqref="Q37"/>
    </sheetView>
  </sheetViews>
  <sheetFormatPr defaultRowHeight="12.75" x14ac:dyDescent="0.2"/>
  <sheetData/>
  <phoneticPr fontId="3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132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M2" sqref="M2"/>
    </sheetView>
  </sheetViews>
  <sheetFormatPr defaultColWidth="9.140625" defaultRowHeight="12.75" x14ac:dyDescent="0.2"/>
  <cols>
    <col min="1" max="2" width="28.7109375" style="1" customWidth="1"/>
    <col min="3" max="3" width="10.7109375" style="1" customWidth="1"/>
    <col min="4" max="4" width="9.85546875" style="1" customWidth="1"/>
    <col min="5" max="6" width="9.7109375" style="1" customWidth="1"/>
    <col min="7" max="7" width="10.140625" style="1" customWidth="1"/>
    <col min="8" max="10" width="9.7109375" style="1" customWidth="1"/>
    <col min="11" max="11" width="6.7109375" style="1" customWidth="1"/>
    <col min="12" max="13" width="9.7109375" style="1" customWidth="1"/>
    <col min="14" max="14" width="8.7109375" style="1" customWidth="1"/>
    <col min="15" max="15" width="9.7109375" style="1" customWidth="1"/>
    <col min="16" max="16" width="10.7109375" style="1" customWidth="1"/>
    <col min="17" max="17" width="11.140625" style="1" customWidth="1"/>
    <col min="18" max="18" width="6.7109375" style="1" customWidth="1"/>
    <col min="19" max="20" width="9.7109375" style="1" customWidth="1"/>
    <col min="21" max="21" width="8.7109375" style="1" customWidth="1"/>
    <col min="22" max="23" width="9.7109375" style="1" customWidth="1"/>
    <col min="24" max="24" width="12.85546875" style="1" customWidth="1"/>
    <col min="25" max="25" width="6.7109375" style="1" customWidth="1"/>
    <col min="26" max="27" width="9.7109375" style="1" customWidth="1"/>
    <col min="28" max="28" width="8.7109375" style="1" customWidth="1"/>
    <col min="29" max="30" width="9.7109375" style="1" customWidth="1"/>
    <col min="31" max="31" width="12.140625" style="1" customWidth="1"/>
    <col min="32" max="32" width="6.7109375" style="1" customWidth="1"/>
    <col min="33" max="33" width="9.7109375" style="10" customWidth="1"/>
    <col min="34" max="34" width="9.7109375" style="193" customWidth="1"/>
    <col min="35" max="35" width="8.7109375" style="1" customWidth="1"/>
    <col min="36" max="37" width="9.7109375" style="1" customWidth="1"/>
    <col min="38" max="38" width="10.7109375" style="1" customWidth="1"/>
    <col min="39" max="16384" width="9.140625" style="1"/>
  </cols>
  <sheetData>
    <row r="1" spans="1:50" x14ac:dyDescent="0.2">
      <c r="A1" s="508" t="s">
        <v>222</v>
      </c>
      <c r="B1" s="308" t="s">
        <v>0</v>
      </c>
      <c r="AG1" s="467"/>
      <c r="AH1" s="468"/>
    </row>
    <row r="2" spans="1:50" x14ac:dyDescent="0.2">
      <c r="B2" s="309" t="s">
        <v>1</v>
      </c>
      <c r="AG2" s="467"/>
      <c r="AH2" s="468"/>
    </row>
    <row r="3" spans="1:50" ht="13.5" thickBot="1" x14ac:dyDescent="0.25">
      <c r="B3" s="309" t="s">
        <v>2</v>
      </c>
      <c r="AG3" s="467"/>
      <c r="AH3" s="468"/>
    </row>
    <row r="4" spans="1:50" ht="18" x14ac:dyDescent="0.25">
      <c r="A4" s="279" t="s">
        <v>3</v>
      </c>
      <c r="B4" s="280"/>
      <c r="C4" s="11"/>
      <c r="D4" s="11"/>
      <c r="E4" s="11"/>
      <c r="F4" s="13" t="s">
        <v>4</v>
      </c>
      <c r="G4" s="469">
        <v>0.03</v>
      </c>
      <c r="H4" s="451" t="s">
        <v>5</v>
      </c>
      <c r="I4" s="45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92"/>
    </row>
    <row r="5" spans="1:50" x14ac:dyDescent="0.2">
      <c r="A5" s="16" t="s">
        <v>6</v>
      </c>
      <c r="B5" s="324">
        <v>44075</v>
      </c>
      <c r="H5" s="453" t="s">
        <v>7</v>
      </c>
      <c r="I5" s="454">
        <v>0.23</v>
      </c>
      <c r="O5" s="470"/>
      <c r="R5" s="7"/>
      <c r="S5" s="7"/>
      <c r="T5" s="7"/>
      <c r="U5" s="7"/>
      <c r="Y5" s="470"/>
      <c r="Z5" s="470"/>
      <c r="AA5" s="470"/>
      <c r="AE5" s="470"/>
      <c r="AF5" s="470"/>
      <c r="AG5" s="471"/>
      <c r="AH5" s="472"/>
    </row>
    <row r="6" spans="1:50" ht="13.5" customHeight="1" x14ac:dyDescent="0.2">
      <c r="A6" s="16" t="s">
        <v>8</v>
      </c>
      <c r="B6" s="324">
        <v>45900</v>
      </c>
      <c r="E6" s="8"/>
      <c r="F6" s="8"/>
      <c r="G6" s="470"/>
      <c r="H6" s="455" t="s">
        <v>9</v>
      </c>
      <c r="I6" s="456">
        <v>0.33</v>
      </c>
      <c r="M6" s="4"/>
      <c r="N6" s="4"/>
      <c r="O6" s="4"/>
      <c r="S6" s="4"/>
      <c r="T6" s="4"/>
      <c r="U6" s="4"/>
      <c r="Y6" s="4"/>
      <c r="Z6" s="4"/>
      <c r="AA6" s="4"/>
      <c r="AE6" s="4"/>
      <c r="AF6" s="4"/>
      <c r="AG6" s="9"/>
      <c r="AH6" s="9"/>
    </row>
    <row r="7" spans="1:50" s="2" customFormat="1" ht="13.5" thickBot="1" x14ac:dyDescent="0.25">
      <c r="A7" s="17" t="s">
        <v>10</v>
      </c>
      <c r="B7" s="325">
        <f>ROUND((B6-B5)/365,0)</f>
        <v>5</v>
      </c>
      <c r="D7" s="18"/>
      <c r="E7" s="18"/>
      <c r="F7" s="18"/>
      <c r="G7" s="18"/>
      <c r="H7" s="457" t="s">
        <v>11</v>
      </c>
      <c r="I7" s="458">
        <v>8.6499999999999994E-2</v>
      </c>
      <c r="M7" s="3"/>
      <c r="N7" s="4" t="str">
        <f>IF($B$7&gt;1,"yes","no")</f>
        <v>yes</v>
      </c>
      <c r="O7" s="4"/>
      <c r="S7" s="3"/>
      <c r="U7" s="4" t="str">
        <f>IF($B$7&gt;2,"yes","no")</f>
        <v>yes</v>
      </c>
      <c r="Y7" s="3"/>
      <c r="AA7" s="4"/>
      <c r="AB7" s="4" t="str">
        <f>IF($B$7&gt;3,"yes","no")</f>
        <v>yes</v>
      </c>
      <c r="AE7" s="3"/>
      <c r="AG7" s="473"/>
      <c r="AH7" s="3"/>
      <c r="AI7" s="4" t="str">
        <f>IF($B$7&gt;4,"yes","no")</f>
        <v>yes</v>
      </c>
    </row>
    <row r="8" spans="1:50" ht="13.5" thickBot="1" x14ac:dyDescent="0.25">
      <c r="A8" s="200" t="s">
        <v>12</v>
      </c>
      <c r="B8" s="199"/>
      <c r="C8" s="515" t="s">
        <v>13</v>
      </c>
      <c r="D8" s="519"/>
      <c r="E8" s="519"/>
      <c r="F8" s="516"/>
      <c r="G8" s="208">
        <f>IF(B7&gt;0,B5)</f>
        <v>44075</v>
      </c>
      <c r="H8" s="209" t="s">
        <v>14</v>
      </c>
      <c r="I8" s="210">
        <f>IF(G8&gt;0,G8+364)</f>
        <v>44439</v>
      </c>
      <c r="J8" s="515" t="s">
        <v>15</v>
      </c>
      <c r="K8" s="516"/>
      <c r="L8" s="516"/>
      <c r="M8" s="516"/>
      <c r="N8" s="208">
        <f>IF(B7&gt;1,I8+1)</f>
        <v>44440</v>
      </c>
      <c r="O8" s="209" t="s">
        <v>14</v>
      </c>
      <c r="P8" s="210">
        <f>IF(B7&gt;1,N8+365)</f>
        <v>44805</v>
      </c>
      <c r="Q8" s="515" t="s">
        <v>16</v>
      </c>
      <c r="R8" s="516"/>
      <c r="S8" s="516"/>
      <c r="T8" s="516"/>
      <c r="U8" s="208">
        <f>IF(B7&gt;2,P8+1)</f>
        <v>44806</v>
      </c>
      <c r="V8" s="209" t="s">
        <v>14</v>
      </c>
      <c r="W8" s="210">
        <f>IF(B7&gt;2,U8+364)</f>
        <v>45170</v>
      </c>
      <c r="X8" s="515" t="s">
        <v>17</v>
      </c>
      <c r="Y8" s="516"/>
      <c r="Z8" s="516"/>
      <c r="AA8" s="516"/>
      <c r="AB8" s="211">
        <f>IF(B7&gt;3,W8+1)</f>
        <v>45171</v>
      </c>
      <c r="AC8" s="209" t="s">
        <v>14</v>
      </c>
      <c r="AD8" s="210">
        <f>IF(B7&gt;3,AB8+364)</f>
        <v>45535</v>
      </c>
      <c r="AE8" s="515" t="s">
        <v>18</v>
      </c>
      <c r="AF8" s="516"/>
      <c r="AG8" s="516"/>
      <c r="AH8" s="516"/>
      <c r="AI8" s="208">
        <f>IF(B7&gt;4,AD8+1)</f>
        <v>45536</v>
      </c>
      <c r="AJ8" s="209" t="s">
        <v>14</v>
      </c>
      <c r="AK8" s="210">
        <f>IF(B7&gt;4,AI8+364)</f>
        <v>45900</v>
      </c>
      <c r="AL8" s="206"/>
      <c r="AM8" s="207" t="s">
        <v>19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40.15" customHeight="1" x14ac:dyDescent="0.2">
      <c r="A9" s="55" t="s">
        <v>20</v>
      </c>
      <c r="B9" s="14" t="s">
        <v>21</v>
      </c>
      <c r="C9" s="42" t="s">
        <v>22</v>
      </c>
      <c r="D9" s="43" t="s">
        <v>23</v>
      </c>
      <c r="E9" s="44" t="s">
        <v>24</v>
      </c>
      <c r="F9" s="44" t="s">
        <v>25</v>
      </c>
      <c r="G9" s="44" t="s">
        <v>26</v>
      </c>
      <c r="H9" s="44" t="s">
        <v>27</v>
      </c>
      <c r="I9" s="45" t="s">
        <v>28</v>
      </c>
      <c r="J9" s="225" t="s">
        <v>29</v>
      </c>
      <c r="K9" s="226" t="s">
        <v>30</v>
      </c>
      <c r="L9" s="227" t="s">
        <v>31</v>
      </c>
      <c r="M9" s="227" t="s">
        <v>32</v>
      </c>
      <c r="N9" s="227" t="s">
        <v>33</v>
      </c>
      <c r="O9" s="227" t="s">
        <v>34</v>
      </c>
      <c r="P9" s="45" t="s">
        <v>35</v>
      </c>
      <c r="Q9" s="42" t="s">
        <v>36</v>
      </c>
      <c r="R9" s="43" t="s">
        <v>37</v>
      </c>
      <c r="S9" s="44" t="s">
        <v>38</v>
      </c>
      <c r="T9" s="44" t="s">
        <v>39</v>
      </c>
      <c r="U9" s="44" t="s">
        <v>40</v>
      </c>
      <c r="V9" s="44" t="s">
        <v>41</v>
      </c>
      <c r="W9" s="45" t="s">
        <v>42</v>
      </c>
      <c r="X9" s="225" t="s">
        <v>43</v>
      </c>
      <c r="Y9" s="226" t="s">
        <v>44</v>
      </c>
      <c r="Z9" s="227" t="s">
        <v>45</v>
      </c>
      <c r="AA9" s="227" t="s">
        <v>46</v>
      </c>
      <c r="AB9" s="227" t="s">
        <v>47</v>
      </c>
      <c r="AC9" s="227" t="s">
        <v>48</v>
      </c>
      <c r="AD9" s="45" t="s">
        <v>49</v>
      </c>
      <c r="AE9" s="42" t="s">
        <v>50</v>
      </c>
      <c r="AF9" s="43" t="s">
        <v>51</v>
      </c>
      <c r="AG9" s="44" t="s">
        <v>52</v>
      </c>
      <c r="AH9" s="44" t="s">
        <v>53</v>
      </c>
      <c r="AI9" s="44" t="s">
        <v>54</v>
      </c>
      <c r="AJ9" s="44" t="s">
        <v>55</v>
      </c>
      <c r="AK9" s="45" t="s">
        <v>56</v>
      </c>
      <c r="AL9" s="474" t="s">
        <v>57</v>
      </c>
      <c r="AM9" s="474"/>
      <c r="AX9" s="1" t="s">
        <v>58</v>
      </c>
    </row>
    <row r="10" spans="1:50" s="2" customFormat="1" x14ac:dyDescent="0.2">
      <c r="A10" s="56"/>
      <c r="B10" s="204"/>
      <c r="C10" s="475"/>
      <c r="D10" s="41">
        <f>E10*12</f>
        <v>0</v>
      </c>
      <c r="E10" s="306">
        <v>0</v>
      </c>
      <c r="F10" s="476">
        <f>E10*C10</f>
        <v>0</v>
      </c>
      <c r="G10" s="459">
        <v>0.23</v>
      </c>
      <c r="H10" s="476">
        <f>F10*G10</f>
        <v>0</v>
      </c>
      <c r="I10" s="281">
        <f>F10+H10</f>
        <v>0</v>
      </c>
      <c r="J10" s="466">
        <f t="shared" ref="J10:J20" si="0">ROUND(IF(N$7="yes",(C10*(1+$G$4)),0),0)</f>
        <v>0</v>
      </c>
      <c r="K10" s="228">
        <f>L10*12</f>
        <v>0</v>
      </c>
      <c r="L10" s="307">
        <f t="shared" ref="L10:L20" si="1">IF($N$7="yes",E10,0)</f>
        <v>0</v>
      </c>
      <c r="M10" s="466">
        <f>L10*J10</f>
        <v>0</v>
      </c>
      <c r="N10" s="459">
        <v>0.23</v>
      </c>
      <c r="O10" s="466">
        <f>M10*N10</f>
        <v>0</v>
      </c>
      <c r="P10" s="281">
        <f>M10+O10</f>
        <v>0</v>
      </c>
      <c r="Q10" s="476">
        <f t="shared" ref="Q10:Q20" si="2">IF(U$7="yes",(J10*(1+$G$4)),0)</f>
        <v>0</v>
      </c>
      <c r="R10" s="41">
        <f t="shared" ref="R10:R20" si="3">S10*12</f>
        <v>0</v>
      </c>
      <c r="S10" s="307">
        <f t="shared" ref="S10:S20" si="4">IF($U$7="yes",L10,0)</f>
        <v>0</v>
      </c>
      <c r="T10" s="476">
        <f>S10*Q10</f>
        <v>0</v>
      </c>
      <c r="U10" s="459">
        <v>0.23</v>
      </c>
      <c r="V10" s="476">
        <f>T10*U10</f>
        <v>0</v>
      </c>
      <c r="W10" s="281">
        <f>T10+V10</f>
        <v>0</v>
      </c>
      <c r="X10" s="466">
        <f t="shared" ref="X10:X20" si="5">IF(AB$7="yes",(Q10*(1+$G$4)),0)</f>
        <v>0</v>
      </c>
      <c r="Y10" s="228">
        <f t="shared" ref="Y10:Y20" si="6">Z10*12</f>
        <v>0</v>
      </c>
      <c r="Z10" s="307">
        <f t="shared" ref="Z10:Z20" si="7">IF($AB$7="yes",S10,0)</f>
        <v>0</v>
      </c>
      <c r="AA10" s="466">
        <f>Z10*X10</f>
        <v>0</v>
      </c>
      <c r="AB10" s="459">
        <v>0.23</v>
      </c>
      <c r="AC10" s="466">
        <f>AA10*AB10</f>
        <v>0</v>
      </c>
      <c r="AD10" s="281">
        <f>AA10+AC10</f>
        <v>0</v>
      </c>
      <c r="AE10" s="476">
        <f t="shared" ref="AE10:AE20" si="8">IF(AI$7="yes",(X10*(1+$G$4)),0)</f>
        <v>0</v>
      </c>
      <c r="AF10" s="41">
        <f t="shared" ref="AF10:AF20" si="9">AG10*12</f>
        <v>0</v>
      </c>
      <c r="AG10" s="307">
        <f t="shared" ref="AG10:AG20" si="10">IF($AI$7="yes",Z10,0)</f>
        <v>0</v>
      </c>
      <c r="AH10" s="476">
        <f>AG10*AE10</f>
        <v>0</v>
      </c>
      <c r="AI10" s="459">
        <v>0.23</v>
      </c>
      <c r="AJ10" s="476">
        <f>AH10*AI10</f>
        <v>0</v>
      </c>
      <c r="AK10" s="281">
        <f>AH10+AJ10</f>
        <v>0</v>
      </c>
      <c r="AL10" s="19">
        <f t="shared" ref="AL10:AL21" si="11">AK10+AD10+W10+P10+I10</f>
        <v>0</v>
      </c>
      <c r="AM10" s="19"/>
    </row>
    <row r="11" spans="1:50" s="2" customFormat="1" x14ac:dyDescent="0.2">
      <c r="A11" s="56"/>
      <c r="B11" s="204"/>
      <c r="C11" s="475"/>
      <c r="D11" s="41">
        <f t="shared" ref="D11:D20" si="12">E11*12</f>
        <v>0</v>
      </c>
      <c r="E11" s="306">
        <v>0</v>
      </c>
      <c r="F11" s="476">
        <f t="shared" ref="F11:F20" si="13">E11*C11</f>
        <v>0</v>
      </c>
      <c r="G11" s="459">
        <v>0.23</v>
      </c>
      <c r="H11" s="476">
        <f t="shared" ref="H11:H20" si="14">F11*G11</f>
        <v>0</v>
      </c>
      <c r="I11" s="281">
        <f t="shared" ref="I11:I20" si="15">F11+H11</f>
        <v>0</v>
      </c>
      <c r="J11" s="466">
        <f t="shared" si="0"/>
        <v>0</v>
      </c>
      <c r="K11" s="228">
        <f t="shared" ref="K11:K20" si="16">L11*12</f>
        <v>0</v>
      </c>
      <c r="L11" s="307">
        <f t="shared" si="1"/>
        <v>0</v>
      </c>
      <c r="M11" s="466">
        <f t="shared" ref="M11:M20" si="17">L11*J11</f>
        <v>0</v>
      </c>
      <c r="N11" s="459">
        <v>0.23</v>
      </c>
      <c r="O11" s="466">
        <f t="shared" ref="O11:O20" si="18">M11*N11</f>
        <v>0</v>
      </c>
      <c r="P11" s="281">
        <f t="shared" ref="P11:P20" si="19">M11+O11</f>
        <v>0</v>
      </c>
      <c r="Q11" s="476">
        <f t="shared" si="2"/>
        <v>0</v>
      </c>
      <c r="R11" s="41">
        <f t="shared" si="3"/>
        <v>0</v>
      </c>
      <c r="S11" s="307">
        <f t="shared" si="4"/>
        <v>0</v>
      </c>
      <c r="T11" s="476">
        <f t="shared" ref="T11:T20" si="20">S11*Q11</f>
        <v>0</v>
      </c>
      <c r="U11" s="459">
        <v>0.23</v>
      </c>
      <c r="V11" s="476">
        <f t="shared" ref="V11:V20" si="21">T11*U11</f>
        <v>0</v>
      </c>
      <c r="W11" s="281">
        <f t="shared" ref="W11:W20" si="22">T11+V11</f>
        <v>0</v>
      </c>
      <c r="X11" s="466">
        <f t="shared" si="5"/>
        <v>0</v>
      </c>
      <c r="Y11" s="228">
        <f t="shared" si="6"/>
        <v>0</v>
      </c>
      <c r="Z11" s="307">
        <f t="shared" si="7"/>
        <v>0</v>
      </c>
      <c r="AA11" s="466">
        <f t="shared" ref="AA11:AA20" si="23">Z11*X11</f>
        <v>0</v>
      </c>
      <c r="AB11" s="459">
        <v>0.23</v>
      </c>
      <c r="AC11" s="466">
        <f t="shared" ref="AC11:AC20" si="24">AA11*AB11</f>
        <v>0</v>
      </c>
      <c r="AD11" s="281">
        <f t="shared" ref="AD11:AD20" si="25">AA11+AC11</f>
        <v>0</v>
      </c>
      <c r="AE11" s="476">
        <f t="shared" si="8"/>
        <v>0</v>
      </c>
      <c r="AF11" s="41">
        <f t="shared" si="9"/>
        <v>0</v>
      </c>
      <c r="AG11" s="307">
        <f t="shared" si="10"/>
        <v>0</v>
      </c>
      <c r="AH11" s="476">
        <f t="shared" ref="AH11:AH20" si="26">AG11*AE11</f>
        <v>0</v>
      </c>
      <c r="AI11" s="459">
        <v>0.23</v>
      </c>
      <c r="AJ11" s="476">
        <f t="shared" ref="AJ11:AJ20" si="27">AH11*AI11</f>
        <v>0</v>
      </c>
      <c r="AK11" s="281">
        <f t="shared" ref="AK11:AK20" si="28">AH11+AJ11</f>
        <v>0</v>
      </c>
      <c r="AL11" s="19">
        <f t="shared" si="11"/>
        <v>0</v>
      </c>
      <c r="AM11" s="19"/>
      <c r="AN11" s="6"/>
    </row>
    <row r="12" spans="1:50" s="2" customFormat="1" x14ac:dyDescent="0.2">
      <c r="A12" s="56"/>
      <c r="B12" s="204"/>
      <c r="C12" s="475"/>
      <c r="D12" s="41">
        <f t="shared" si="12"/>
        <v>0</v>
      </c>
      <c r="E12" s="306">
        <v>0</v>
      </c>
      <c r="F12" s="476">
        <f t="shared" si="13"/>
        <v>0</v>
      </c>
      <c r="G12" s="459">
        <v>0.23</v>
      </c>
      <c r="H12" s="476">
        <f t="shared" si="14"/>
        <v>0</v>
      </c>
      <c r="I12" s="281">
        <f t="shared" si="15"/>
        <v>0</v>
      </c>
      <c r="J12" s="466">
        <f t="shared" si="0"/>
        <v>0</v>
      </c>
      <c r="K12" s="228">
        <f t="shared" si="16"/>
        <v>0</v>
      </c>
      <c r="L12" s="307">
        <f t="shared" si="1"/>
        <v>0</v>
      </c>
      <c r="M12" s="466">
        <f t="shared" si="17"/>
        <v>0</v>
      </c>
      <c r="N12" s="459">
        <v>0.23</v>
      </c>
      <c r="O12" s="466">
        <f t="shared" si="18"/>
        <v>0</v>
      </c>
      <c r="P12" s="281">
        <f t="shared" si="19"/>
        <v>0</v>
      </c>
      <c r="Q12" s="476">
        <f t="shared" si="2"/>
        <v>0</v>
      </c>
      <c r="R12" s="41">
        <f t="shared" si="3"/>
        <v>0</v>
      </c>
      <c r="S12" s="307">
        <f t="shared" si="4"/>
        <v>0</v>
      </c>
      <c r="T12" s="476">
        <f t="shared" si="20"/>
        <v>0</v>
      </c>
      <c r="U12" s="459">
        <v>0.23</v>
      </c>
      <c r="V12" s="476">
        <f t="shared" si="21"/>
        <v>0</v>
      </c>
      <c r="W12" s="281">
        <f t="shared" si="22"/>
        <v>0</v>
      </c>
      <c r="X12" s="466">
        <f t="shared" si="5"/>
        <v>0</v>
      </c>
      <c r="Y12" s="228">
        <f t="shared" si="6"/>
        <v>0</v>
      </c>
      <c r="Z12" s="307">
        <f t="shared" si="7"/>
        <v>0</v>
      </c>
      <c r="AA12" s="466">
        <f t="shared" si="23"/>
        <v>0</v>
      </c>
      <c r="AB12" s="459">
        <v>0.23</v>
      </c>
      <c r="AC12" s="466">
        <f t="shared" si="24"/>
        <v>0</v>
      </c>
      <c r="AD12" s="281">
        <f t="shared" si="25"/>
        <v>0</v>
      </c>
      <c r="AE12" s="476">
        <f t="shared" si="8"/>
        <v>0</v>
      </c>
      <c r="AF12" s="41">
        <f t="shared" si="9"/>
        <v>0</v>
      </c>
      <c r="AG12" s="307">
        <f t="shared" si="10"/>
        <v>0</v>
      </c>
      <c r="AH12" s="476">
        <f t="shared" si="26"/>
        <v>0</v>
      </c>
      <c r="AI12" s="459">
        <v>0.23</v>
      </c>
      <c r="AJ12" s="476">
        <f t="shared" si="27"/>
        <v>0</v>
      </c>
      <c r="AK12" s="281">
        <f t="shared" si="28"/>
        <v>0</v>
      </c>
      <c r="AL12" s="19">
        <f t="shared" si="11"/>
        <v>0</v>
      </c>
      <c r="AM12" s="19"/>
      <c r="AN12" s="6"/>
    </row>
    <row r="13" spans="1:50" s="2" customFormat="1" x14ac:dyDescent="0.2">
      <c r="A13" s="56"/>
      <c r="B13" s="204"/>
      <c r="C13" s="475"/>
      <c r="D13" s="41">
        <f t="shared" si="12"/>
        <v>0</v>
      </c>
      <c r="E13" s="306">
        <v>0</v>
      </c>
      <c r="F13" s="476">
        <f t="shared" si="13"/>
        <v>0</v>
      </c>
      <c r="G13" s="459">
        <v>0.23</v>
      </c>
      <c r="H13" s="476">
        <f t="shared" si="14"/>
        <v>0</v>
      </c>
      <c r="I13" s="281">
        <f t="shared" si="15"/>
        <v>0</v>
      </c>
      <c r="J13" s="466">
        <f t="shared" si="0"/>
        <v>0</v>
      </c>
      <c r="K13" s="228">
        <f t="shared" si="16"/>
        <v>0</v>
      </c>
      <c r="L13" s="307">
        <f t="shared" si="1"/>
        <v>0</v>
      </c>
      <c r="M13" s="466">
        <f t="shared" si="17"/>
        <v>0</v>
      </c>
      <c r="N13" s="459">
        <v>0.23</v>
      </c>
      <c r="O13" s="466">
        <f t="shared" si="18"/>
        <v>0</v>
      </c>
      <c r="P13" s="281">
        <f t="shared" si="19"/>
        <v>0</v>
      </c>
      <c r="Q13" s="476">
        <f t="shared" si="2"/>
        <v>0</v>
      </c>
      <c r="R13" s="41">
        <f t="shared" si="3"/>
        <v>0</v>
      </c>
      <c r="S13" s="307">
        <f t="shared" si="4"/>
        <v>0</v>
      </c>
      <c r="T13" s="476">
        <f t="shared" si="20"/>
        <v>0</v>
      </c>
      <c r="U13" s="459">
        <v>0.23</v>
      </c>
      <c r="V13" s="476">
        <f t="shared" si="21"/>
        <v>0</v>
      </c>
      <c r="W13" s="281">
        <f t="shared" si="22"/>
        <v>0</v>
      </c>
      <c r="X13" s="466">
        <f t="shared" si="5"/>
        <v>0</v>
      </c>
      <c r="Y13" s="228">
        <f t="shared" si="6"/>
        <v>0</v>
      </c>
      <c r="Z13" s="307">
        <f t="shared" si="7"/>
        <v>0</v>
      </c>
      <c r="AA13" s="466">
        <f t="shared" si="23"/>
        <v>0</v>
      </c>
      <c r="AB13" s="459">
        <v>0.23</v>
      </c>
      <c r="AC13" s="466">
        <f t="shared" si="24"/>
        <v>0</v>
      </c>
      <c r="AD13" s="281">
        <f t="shared" si="25"/>
        <v>0</v>
      </c>
      <c r="AE13" s="476">
        <f t="shared" si="8"/>
        <v>0</v>
      </c>
      <c r="AF13" s="41">
        <f t="shared" si="9"/>
        <v>0</v>
      </c>
      <c r="AG13" s="307">
        <f t="shared" si="10"/>
        <v>0</v>
      </c>
      <c r="AH13" s="476">
        <f t="shared" si="26"/>
        <v>0</v>
      </c>
      <c r="AI13" s="459">
        <v>0.23</v>
      </c>
      <c r="AJ13" s="476">
        <f t="shared" si="27"/>
        <v>0</v>
      </c>
      <c r="AK13" s="281">
        <f t="shared" si="28"/>
        <v>0</v>
      </c>
      <c r="AL13" s="19">
        <f t="shared" si="11"/>
        <v>0</v>
      </c>
      <c r="AM13" s="19"/>
      <c r="AN13" s="6"/>
    </row>
    <row r="14" spans="1:50" s="2" customFormat="1" x14ac:dyDescent="0.2">
      <c r="A14" s="56"/>
      <c r="B14" s="204"/>
      <c r="C14" s="475"/>
      <c r="D14" s="41">
        <f t="shared" si="12"/>
        <v>0</v>
      </c>
      <c r="E14" s="306">
        <v>0</v>
      </c>
      <c r="F14" s="476">
        <f t="shared" si="13"/>
        <v>0</v>
      </c>
      <c r="G14" s="459">
        <v>0.23</v>
      </c>
      <c r="H14" s="476">
        <f t="shared" si="14"/>
        <v>0</v>
      </c>
      <c r="I14" s="281">
        <f t="shared" si="15"/>
        <v>0</v>
      </c>
      <c r="J14" s="466">
        <f t="shared" si="0"/>
        <v>0</v>
      </c>
      <c r="K14" s="228">
        <f t="shared" si="16"/>
        <v>0</v>
      </c>
      <c r="L14" s="307">
        <f t="shared" si="1"/>
        <v>0</v>
      </c>
      <c r="M14" s="466">
        <f t="shared" si="17"/>
        <v>0</v>
      </c>
      <c r="N14" s="459">
        <v>0.23</v>
      </c>
      <c r="O14" s="466">
        <f t="shared" si="18"/>
        <v>0</v>
      </c>
      <c r="P14" s="281">
        <f t="shared" si="19"/>
        <v>0</v>
      </c>
      <c r="Q14" s="476">
        <f t="shared" si="2"/>
        <v>0</v>
      </c>
      <c r="R14" s="41">
        <f t="shared" si="3"/>
        <v>0</v>
      </c>
      <c r="S14" s="307">
        <f t="shared" si="4"/>
        <v>0</v>
      </c>
      <c r="T14" s="476">
        <f t="shared" si="20"/>
        <v>0</v>
      </c>
      <c r="U14" s="459">
        <v>0.23</v>
      </c>
      <c r="V14" s="476">
        <f t="shared" si="21"/>
        <v>0</v>
      </c>
      <c r="W14" s="281">
        <f t="shared" si="22"/>
        <v>0</v>
      </c>
      <c r="X14" s="466">
        <f t="shared" si="5"/>
        <v>0</v>
      </c>
      <c r="Y14" s="228">
        <f t="shared" si="6"/>
        <v>0</v>
      </c>
      <c r="Z14" s="307">
        <f t="shared" si="7"/>
        <v>0</v>
      </c>
      <c r="AA14" s="466">
        <f t="shared" si="23"/>
        <v>0</v>
      </c>
      <c r="AB14" s="459">
        <v>0.23</v>
      </c>
      <c r="AC14" s="466">
        <f t="shared" si="24"/>
        <v>0</v>
      </c>
      <c r="AD14" s="281">
        <f t="shared" si="25"/>
        <v>0</v>
      </c>
      <c r="AE14" s="476">
        <f t="shared" si="8"/>
        <v>0</v>
      </c>
      <c r="AF14" s="41">
        <f t="shared" si="9"/>
        <v>0</v>
      </c>
      <c r="AG14" s="307">
        <f t="shared" si="10"/>
        <v>0</v>
      </c>
      <c r="AH14" s="476">
        <f t="shared" si="26"/>
        <v>0</v>
      </c>
      <c r="AI14" s="459">
        <v>0.23</v>
      </c>
      <c r="AJ14" s="476">
        <f t="shared" si="27"/>
        <v>0</v>
      </c>
      <c r="AK14" s="281">
        <f t="shared" si="28"/>
        <v>0</v>
      </c>
      <c r="AL14" s="19">
        <f t="shared" si="11"/>
        <v>0</v>
      </c>
      <c r="AM14" s="19"/>
      <c r="AN14" s="6"/>
    </row>
    <row r="15" spans="1:50" s="2" customFormat="1" x14ac:dyDescent="0.2">
      <c r="A15" s="56"/>
      <c r="B15" s="204"/>
      <c r="C15" s="475"/>
      <c r="D15" s="41">
        <f t="shared" si="12"/>
        <v>0</v>
      </c>
      <c r="E15" s="306">
        <v>0</v>
      </c>
      <c r="F15" s="476">
        <f t="shared" si="13"/>
        <v>0</v>
      </c>
      <c r="G15" s="459">
        <v>0.23</v>
      </c>
      <c r="H15" s="476">
        <f t="shared" si="14"/>
        <v>0</v>
      </c>
      <c r="I15" s="281">
        <f t="shared" si="15"/>
        <v>0</v>
      </c>
      <c r="J15" s="466">
        <f t="shared" si="0"/>
        <v>0</v>
      </c>
      <c r="K15" s="228">
        <f t="shared" si="16"/>
        <v>0</v>
      </c>
      <c r="L15" s="307">
        <f t="shared" si="1"/>
        <v>0</v>
      </c>
      <c r="M15" s="466">
        <f t="shared" si="17"/>
        <v>0</v>
      </c>
      <c r="N15" s="459">
        <v>0.23</v>
      </c>
      <c r="O15" s="466">
        <f t="shared" si="18"/>
        <v>0</v>
      </c>
      <c r="P15" s="281">
        <f t="shared" si="19"/>
        <v>0</v>
      </c>
      <c r="Q15" s="476">
        <f t="shared" si="2"/>
        <v>0</v>
      </c>
      <c r="R15" s="41">
        <f t="shared" si="3"/>
        <v>0</v>
      </c>
      <c r="S15" s="307">
        <f t="shared" si="4"/>
        <v>0</v>
      </c>
      <c r="T15" s="476">
        <f t="shared" si="20"/>
        <v>0</v>
      </c>
      <c r="U15" s="459">
        <v>0.23</v>
      </c>
      <c r="V15" s="476">
        <f t="shared" si="21"/>
        <v>0</v>
      </c>
      <c r="W15" s="281">
        <f t="shared" si="22"/>
        <v>0</v>
      </c>
      <c r="X15" s="466">
        <f t="shared" si="5"/>
        <v>0</v>
      </c>
      <c r="Y15" s="228">
        <f t="shared" si="6"/>
        <v>0</v>
      </c>
      <c r="Z15" s="307">
        <f t="shared" si="7"/>
        <v>0</v>
      </c>
      <c r="AA15" s="466">
        <f t="shared" si="23"/>
        <v>0</v>
      </c>
      <c r="AB15" s="459">
        <v>0.23</v>
      </c>
      <c r="AC15" s="466">
        <f t="shared" si="24"/>
        <v>0</v>
      </c>
      <c r="AD15" s="281">
        <f t="shared" si="25"/>
        <v>0</v>
      </c>
      <c r="AE15" s="476">
        <f t="shared" si="8"/>
        <v>0</v>
      </c>
      <c r="AF15" s="41">
        <f t="shared" si="9"/>
        <v>0</v>
      </c>
      <c r="AG15" s="307">
        <f t="shared" si="10"/>
        <v>0</v>
      </c>
      <c r="AH15" s="476">
        <f t="shared" si="26"/>
        <v>0</v>
      </c>
      <c r="AI15" s="459">
        <v>0.23</v>
      </c>
      <c r="AJ15" s="476">
        <f t="shared" si="27"/>
        <v>0</v>
      </c>
      <c r="AK15" s="281">
        <f t="shared" si="28"/>
        <v>0</v>
      </c>
      <c r="AL15" s="19">
        <f t="shared" si="11"/>
        <v>0</v>
      </c>
      <c r="AM15" s="19"/>
      <c r="AN15" s="6"/>
    </row>
    <row r="16" spans="1:50" s="2" customFormat="1" x14ac:dyDescent="0.2">
      <c r="A16" s="56"/>
      <c r="B16" s="204"/>
      <c r="C16" s="475"/>
      <c r="D16" s="41">
        <f t="shared" si="12"/>
        <v>0</v>
      </c>
      <c r="E16" s="306">
        <v>0</v>
      </c>
      <c r="F16" s="476">
        <f t="shared" si="13"/>
        <v>0</v>
      </c>
      <c r="G16" s="459">
        <v>0.23</v>
      </c>
      <c r="H16" s="476">
        <f t="shared" si="14"/>
        <v>0</v>
      </c>
      <c r="I16" s="281">
        <f t="shared" si="15"/>
        <v>0</v>
      </c>
      <c r="J16" s="466">
        <f t="shared" si="0"/>
        <v>0</v>
      </c>
      <c r="K16" s="228">
        <f t="shared" si="16"/>
        <v>0</v>
      </c>
      <c r="L16" s="307">
        <f t="shared" si="1"/>
        <v>0</v>
      </c>
      <c r="M16" s="466">
        <f t="shared" si="17"/>
        <v>0</v>
      </c>
      <c r="N16" s="459">
        <v>0.23</v>
      </c>
      <c r="O16" s="466">
        <f t="shared" si="18"/>
        <v>0</v>
      </c>
      <c r="P16" s="281">
        <f t="shared" si="19"/>
        <v>0</v>
      </c>
      <c r="Q16" s="476">
        <f t="shared" si="2"/>
        <v>0</v>
      </c>
      <c r="R16" s="41">
        <f t="shared" si="3"/>
        <v>0</v>
      </c>
      <c r="S16" s="307">
        <f t="shared" si="4"/>
        <v>0</v>
      </c>
      <c r="T16" s="476">
        <f t="shared" si="20"/>
        <v>0</v>
      </c>
      <c r="U16" s="459">
        <v>0.23</v>
      </c>
      <c r="V16" s="476">
        <f t="shared" si="21"/>
        <v>0</v>
      </c>
      <c r="W16" s="281">
        <f t="shared" si="22"/>
        <v>0</v>
      </c>
      <c r="X16" s="466">
        <f t="shared" si="5"/>
        <v>0</v>
      </c>
      <c r="Y16" s="228">
        <f t="shared" si="6"/>
        <v>0</v>
      </c>
      <c r="Z16" s="307">
        <f t="shared" si="7"/>
        <v>0</v>
      </c>
      <c r="AA16" s="466">
        <f t="shared" si="23"/>
        <v>0</v>
      </c>
      <c r="AB16" s="459">
        <v>0.23</v>
      </c>
      <c r="AC16" s="466">
        <f t="shared" si="24"/>
        <v>0</v>
      </c>
      <c r="AD16" s="281">
        <f t="shared" si="25"/>
        <v>0</v>
      </c>
      <c r="AE16" s="476">
        <f t="shared" si="8"/>
        <v>0</v>
      </c>
      <c r="AF16" s="41">
        <f t="shared" si="9"/>
        <v>0</v>
      </c>
      <c r="AG16" s="307">
        <f t="shared" si="10"/>
        <v>0</v>
      </c>
      <c r="AH16" s="476">
        <f t="shared" si="26"/>
        <v>0</v>
      </c>
      <c r="AI16" s="459">
        <v>0.23</v>
      </c>
      <c r="AJ16" s="476">
        <f t="shared" si="27"/>
        <v>0</v>
      </c>
      <c r="AK16" s="281">
        <f t="shared" si="28"/>
        <v>0</v>
      </c>
      <c r="AL16" s="19">
        <f t="shared" si="11"/>
        <v>0</v>
      </c>
      <c r="AM16" s="19"/>
      <c r="AN16" s="6"/>
    </row>
    <row r="17" spans="1:50" s="2" customFormat="1" x14ac:dyDescent="0.2">
      <c r="A17" s="56"/>
      <c r="B17" s="204"/>
      <c r="C17" s="475"/>
      <c r="D17" s="41">
        <f t="shared" si="12"/>
        <v>0</v>
      </c>
      <c r="E17" s="306">
        <v>0</v>
      </c>
      <c r="F17" s="476">
        <f t="shared" si="13"/>
        <v>0</v>
      </c>
      <c r="G17" s="459">
        <v>0.23</v>
      </c>
      <c r="H17" s="476">
        <f t="shared" si="14"/>
        <v>0</v>
      </c>
      <c r="I17" s="281">
        <f t="shared" si="15"/>
        <v>0</v>
      </c>
      <c r="J17" s="466">
        <f t="shared" si="0"/>
        <v>0</v>
      </c>
      <c r="K17" s="228">
        <f t="shared" si="16"/>
        <v>0</v>
      </c>
      <c r="L17" s="307">
        <f t="shared" si="1"/>
        <v>0</v>
      </c>
      <c r="M17" s="466">
        <f t="shared" si="17"/>
        <v>0</v>
      </c>
      <c r="N17" s="459">
        <v>0.23</v>
      </c>
      <c r="O17" s="466">
        <f t="shared" si="18"/>
        <v>0</v>
      </c>
      <c r="P17" s="281">
        <f t="shared" si="19"/>
        <v>0</v>
      </c>
      <c r="Q17" s="476">
        <f t="shared" si="2"/>
        <v>0</v>
      </c>
      <c r="R17" s="41">
        <f t="shared" si="3"/>
        <v>0</v>
      </c>
      <c r="S17" s="307">
        <f t="shared" si="4"/>
        <v>0</v>
      </c>
      <c r="T17" s="476">
        <f t="shared" si="20"/>
        <v>0</v>
      </c>
      <c r="U17" s="459">
        <v>0.23</v>
      </c>
      <c r="V17" s="476">
        <f t="shared" si="21"/>
        <v>0</v>
      </c>
      <c r="W17" s="281">
        <f t="shared" si="22"/>
        <v>0</v>
      </c>
      <c r="X17" s="466">
        <f t="shared" si="5"/>
        <v>0</v>
      </c>
      <c r="Y17" s="228">
        <f t="shared" si="6"/>
        <v>0</v>
      </c>
      <c r="Z17" s="307">
        <f t="shared" si="7"/>
        <v>0</v>
      </c>
      <c r="AA17" s="466">
        <f t="shared" si="23"/>
        <v>0</v>
      </c>
      <c r="AB17" s="459">
        <v>0.23</v>
      </c>
      <c r="AC17" s="466">
        <f t="shared" si="24"/>
        <v>0</v>
      </c>
      <c r="AD17" s="281">
        <f t="shared" si="25"/>
        <v>0</v>
      </c>
      <c r="AE17" s="476">
        <f t="shared" si="8"/>
        <v>0</v>
      </c>
      <c r="AF17" s="41">
        <f t="shared" si="9"/>
        <v>0</v>
      </c>
      <c r="AG17" s="307">
        <f t="shared" si="10"/>
        <v>0</v>
      </c>
      <c r="AH17" s="476">
        <f t="shared" si="26"/>
        <v>0</v>
      </c>
      <c r="AI17" s="459">
        <v>0.23</v>
      </c>
      <c r="AJ17" s="476">
        <f t="shared" si="27"/>
        <v>0</v>
      </c>
      <c r="AK17" s="281">
        <f t="shared" si="28"/>
        <v>0</v>
      </c>
      <c r="AL17" s="19">
        <f t="shared" si="11"/>
        <v>0</v>
      </c>
      <c r="AM17" s="19"/>
      <c r="AN17" s="6"/>
    </row>
    <row r="18" spans="1:50" s="2" customFormat="1" x14ac:dyDescent="0.2">
      <c r="A18" s="56"/>
      <c r="B18" s="204"/>
      <c r="C18" s="475"/>
      <c r="D18" s="41">
        <f t="shared" si="12"/>
        <v>0</v>
      </c>
      <c r="E18" s="306">
        <v>0</v>
      </c>
      <c r="F18" s="476">
        <f t="shared" si="13"/>
        <v>0</v>
      </c>
      <c r="G18" s="459">
        <v>0.23</v>
      </c>
      <c r="H18" s="476">
        <f t="shared" si="14"/>
        <v>0</v>
      </c>
      <c r="I18" s="281">
        <f t="shared" si="15"/>
        <v>0</v>
      </c>
      <c r="J18" s="466">
        <f t="shared" si="0"/>
        <v>0</v>
      </c>
      <c r="K18" s="228">
        <f t="shared" si="16"/>
        <v>0</v>
      </c>
      <c r="L18" s="307">
        <f t="shared" si="1"/>
        <v>0</v>
      </c>
      <c r="M18" s="466">
        <f t="shared" si="17"/>
        <v>0</v>
      </c>
      <c r="N18" s="459">
        <v>0.23</v>
      </c>
      <c r="O18" s="466">
        <f t="shared" si="18"/>
        <v>0</v>
      </c>
      <c r="P18" s="281">
        <f t="shared" si="19"/>
        <v>0</v>
      </c>
      <c r="Q18" s="476">
        <f t="shared" si="2"/>
        <v>0</v>
      </c>
      <c r="R18" s="41">
        <f t="shared" si="3"/>
        <v>0</v>
      </c>
      <c r="S18" s="307">
        <f t="shared" si="4"/>
        <v>0</v>
      </c>
      <c r="T18" s="476">
        <f t="shared" si="20"/>
        <v>0</v>
      </c>
      <c r="U18" s="459">
        <v>0.23</v>
      </c>
      <c r="V18" s="476">
        <f t="shared" si="21"/>
        <v>0</v>
      </c>
      <c r="W18" s="281">
        <f t="shared" si="22"/>
        <v>0</v>
      </c>
      <c r="X18" s="466">
        <f t="shared" si="5"/>
        <v>0</v>
      </c>
      <c r="Y18" s="228">
        <f t="shared" si="6"/>
        <v>0</v>
      </c>
      <c r="Z18" s="307">
        <f t="shared" si="7"/>
        <v>0</v>
      </c>
      <c r="AA18" s="466">
        <f t="shared" si="23"/>
        <v>0</v>
      </c>
      <c r="AB18" s="459">
        <v>0.23</v>
      </c>
      <c r="AC18" s="466">
        <f t="shared" si="24"/>
        <v>0</v>
      </c>
      <c r="AD18" s="281">
        <f t="shared" si="25"/>
        <v>0</v>
      </c>
      <c r="AE18" s="476">
        <f t="shared" si="8"/>
        <v>0</v>
      </c>
      <c r="AF18" s="41">
        <f t="shared" si="9"/>
        <v>0</v>
      </c>
      <c r="AG18" s="307">
        <f t="shared" si="10"/>
        <v>0</v>
      </c>
      <c r="AH18" s="476">
        <f t="shared" si="26"/>
        <v>0</v>
      </c>
      <c r="AI18" s="459">
        <v>0.23</v>
      </c>
      <c r="AJ18" s="476">
        <f t="shared" si="27"/>
        <v>0</v>
      </c>
      <c r="AK18" s="281">
        <f t="shared" si="28"/>
        <v>0</v>
      </c>
      <c r="AL18" s="19">
        <f t="shared" si="11"/>
        <v>0</v>
      </c>
      <c r="AM18" s="19"/>
      <c r="AN18" s="6"/>
    </row>
    <row r="19" spans="1:50" s="2" customFormat="1" x14ac:dyDescent="0.2">
      <c r="A19" s="56"/>
      <c r="B19" s="204"/>
      <c r="C19" s="475"/>
      <c r="D19" s="41">
        <f t="shared" si="12"/>
        <v>0</v>
      </c>
      <c r="E19" s="306">
        <v>0</v>
      </c>
      <c r="F19" s="476">
        <f t="shared" si="13"/>
        <v>0</v>
      </c>
      <c r="G19" s="459">
        <v>0.23</v>
      </c>
      <c r="H19" s="476">
        <f t="shared" si="14"/>
        <v>0</v>
      </c>
      <c r="I19" s="281">
        <f t="shared" si="15"/>
        <v>0</v>
      </c>
      <c r="J19" s="466">
        <f t="shared" si="0"/>
        <v>0</v>
      </c>
      <c r="K19" s="228">
        <f t="shared" si="16"/>
        <v>0</v>
      </c>
      <c r="L19" s="307">
        <f t="shared" si="1"/>
        <v>0</v>
      </c>
      <c r="M19" s="466">
        <f t="shared" si="17"/>
        <v>0</v>
      </c>
      <c r="N19" s="459">
        <v>0.23</v>
      </c>
      <c r="O19" s="466">
        <f t="shared" si="18"/>
        <v>0</v>
      </c>
      <c r="P19" s="281">
        <f t="shared" si="19"/>
        <v>0</v>
      </c>
      <c r="Q19" s="476">
        <f t="shared" si="2"/>
        <v>0</v>
      </c>
      <c r="R19" s="41">
        <f t="shared" si="3"/>
        <v>0</v>
      </c>
      <c r="S19" s="307">
        <f t="shared" si="4"/>
        <v>0</v>
      </c>
      <c r="T19" s="476">
        <f t="shared" si="20"/>
        <v>0</v>
      </c>
      <c r="U19" s="459">
        <v>0.23</v>
      </c>
      <c r="V19" s="476">
        <f t="shared" si="21"/>
        <v>0</v>
      </c>
      <c r="W19" s="281">
        <f t="shared" si="22"/>
        <v>0</v>
      </c>
      <c r="X19" s="466">
        <f t="shared" si="5"/>
        <v>0</v>
      </c>
      <c r="Y19" s="228">
        <f t="shared" si="6"/>
        <v>0</v>
      </c>
      <c r="Z19" s="307">
        <f t="shared" si="7"/>
        <v>0</v>
      </c>
      <c r="AA19" s="466">
        <f t="shared" si="23"/>
        <v>0</v>
      </c>
      <c r="AB19" s="459">
        <v>0.23</v>
      </c>
      <c r="AC19" s="466">
        <f t="shared" si="24"/>
        <v>0</v>
      </c>
      <c r="AD19" s="281">
        <f t="shared" si="25"/>
        <v>0</v>
      </c>
      <c r="AE19" s="476">
        <f t="shared" si="8"/>
        <v>0</v>
      </c>
      <c r="AF19" s="41">
        <f t="shared" si="9"/>
        <v>0</v>
      </c>
      <c r="AG19" s="307">
        <f t="shared" si="10"/>
        <v>0</v>
      </c>
      <c r="AH19" s="476">
        <f t="shared" si="26"/>
        <v>0</v>
      </c>
      <c r="AI19" s="459">
        <v>0.23</v>
      </c>
      <c r="AJ19" s="476">
        <f t="shared" si="27"/>
        <v>0</v>
      </c>
      <c r="AK19" s="281">
        <f t="shared" si="28"/>
        <v>0</v>
      </c>
      <c r="AL19" s="19">
        <f t="shared" si="11"/>
        <v>0</v>
      </c>
      <c r="AM19" s="19"/>
      <c r="AN19" s="6"/>
    </row>
    <row r="20" spans="1:50" s="2" customFormat="1" x14ac:dyDescent="0.2">
      <c r="A20" s="56"/>
      <c r="B20" s="204"/>
      <c r="C20" s="475"/>
      <c r="D20" s="41">
        <f t="shared" si="12"/>
        <v>0</v>
      </c>
      <c r="E20" s="306">
        <v>0</v>
      </c>
      <c r="F20" s="476">
        <f t="shared" si="13"/>
        <v>0</v>
      </c>
      <c r="G20" s="459">
        <v>0.23</v>
      </c>
      <c r="H20" s="476">
        <f t="shared" si="14"/>
        <v>0</v>
      </c>
      <c r="I20" s="281">
        <f t="shared" si="15"/>
        <v>0</v>
      </c>
      <c r="J20" s="466">
        <f t="shared" si="0"/>
        <v>0</v>
      </c>
      <c r="K20" s="228">
        <f t="shared" si="16"/>
        <v>0</v>
      </c>
      <c r="L20" s="307">
        <f t="shared" si="1"/>
        <v>0</v>
      </c>
      <c r="M20" s="466">
        <f t="shared" si="17"/>
        <v>0</v>
      </c>
      <c r="N20" s="459">
        <v>0.23</v>
      </c>
      <c r="O20" s="466">
        <f t="shared" si="18"/>
        <v>0</v>
      </c>
      <c r="P20" s="281">
        <f t="shared" si="19"/>
        <v>0</v>
      </c>
      <c r="Q20" s="476">
        <f t="shared" si="2"/>
        <v>0</v>
      </c>
      <c r="R20" s="41">
        <f t="shared" si="3"/>
        <v>0</v>
      </c>
      <c r="S20" s="307">
        <f t="shared" si="4"/>
        <v>0</v>
      </c>
      <c r="T20" s="476">
        <f t="shared" si="20"/>
        <v>0</v>
      </c>
      <c r="U20" s="459">
        <v>0.23</v>
      </c>
      <c r="V20" s="476">
        <f t="shared" si="21"/>
        <v>0</v>
      </c>
      <c r="W20" s="281">
        <f t="shared" si="22"/>
        <v>0</v>
      </c>
      <c r="X20" s="466">
        <f t="shared" si="5"/>
        <v>0</v>
      </c>
      <c r="Y20" s="228">
        <f t="shared" si="6"/>
        <v>0</v>
      </c>
      <c r="Z20" s="307">
        <f t="shared" si="7"/>
        <v>0</v>
      </c>
      <c r="AA20" s="466">
        <f t="shared" si="23"/>
        <v>0</v>
      </c>
      <c r="AB20" s="459">
        <v>0.23</v>
      </c>
      <c r="AC20" s="466">
        <f t="shared" si="24"/>
        <v>0</v>
      </c>
      <c r="AD20" s="281">
        <f t="shared" si="25"/>
        <v>0</v>
      </c>
      <c r="AE20" s="476">
        <f t="shared" si="8"/>
        <v>0</v>
      </c>
      <c r="AF20" s="41">
        <f t="shared" si="9"/>
        <v>0</v>
      </c>
      <c r="AG20" s="307">
        <f t="shared" si="10"/>
        <v>0</v>
      </c>
      <c r="AH20" s="476">
        <f t="shared" si="26"/>
        <v>0</v>
      </c>
      <c r="AI20" s="459">
        <v>0.23</v>
      </c>
      <c r="AJ20" s="476">
        <f t="shared" si="27"/>
        <v>0</v>
      </c>
      <c r="AK20" s="281">
        <f t="shared" si="28"/>
        <v>0</v>
      </c>
      <c r="AL20" s="19">
        <f t="shared" si="11"/>
        <v>0</v>
      </c>
      <c r="AM20" s="19"/>
      <c r="AN20" s="6"/>
    </row>
    <row r="21" spans="1:50" s="2" customFormat="1" ht="13.5" thickBot="1" x14ac:dyDescent="0.25">
      <c r="A21" s="21"/>
      <c r="B21" s="213" t="s">
        <v>59</v>
      </c>
      <c r="F21" s="477">
        <f>SUM(F10:F20)</f>
        <v>0</v>
      </c>
      <c r="G21" s="212"/>
      <c r="H21" s="478">
        <f>SUM(H10:H20)</f>
        <v>0</v>
      </c>
      <c r="I21" s="479">
        <f>SUM(I10:I20)</f>
        <v>0</v>
      </c>
      <c r="J21" s="230"/>
      <c r="K21" s="231"/>
      <c r="L21" s="229"/>
      <c r="M21" s="466">
        <f>SUM(M10:M20)</f>
        <v>0</v>
      </c>
      <c r="N21" s="232"/>
      <c r="O21" s="480">
        <f>SUM(O10:O20)</f>
        <v>0</v>
      </c>
      <c r="P21" s="281">
        <f t="shared" ref="P21" si="29">M21+O21</f>
        <v>0</v>
      </c>
      <c r="Q21" s="53"/>
      <c r="R21" s="54"/>
      <c r="S21" s="185"/>
      <c r="T21" s="481">
        <f>SUM(T10:T20)</f>
        <v>0</v>
      </c>
      <c r="U21" s="212"/>
      <c r="V21" s="481">
        <f>SUM(V10:V20)</f>
        <v>0</v>
      </c>
      <c r="W21" s="482">
        <f>SUM(W10:W20)</f>
        <v>0</v>
      </c>
      <c r="X21" s="230"/>
      <c r="Y21" s="231"/>
      <c r="Z21" s="255"/>
      <c r="AA21" s="483">
        <f>SUM(AA10:AA20)</f>
        <v>0</v>
      </c>
      <c r="AB21" s="232"/>
      <c r="AC21" s="483">
        <f>SUM(AC10:AC20)</f>
        <v>0</v>
      </c>
      <c r="AD21" s="484">
        <f>SUM(AD10:AD20)</f>
        <v>0</v>
      </c>
      <c r="AE21" s="53"/>
      <c r="AF21" s="54"/>
      <c r="AG21" s="185"/>
      <c r="AH21" s="481">
        <f>SUM(AH10:AH20)</f>
        <v>0</v>
      </c>
      <c r="AI21" s="212"/>
      <c r="AJ21" s="481">
        <f>SUM(AJ10:AJ20)</f>
        <v>0</v>
      </c>
      <c r="AK21" s="482">
        <f>SUM(AK10:AK20)</f>
        <v>0</v>
      </c>
      <c r="AL21" s="19">
        <f t="shared" si="11"/>
        <v>0</v>
      </c>
      <c r="AM21" s="19" t="b">
        <f>IF(AL21=SUM(AL10:AL20),TRUE)</f>
        <v>1</v>
      </c>
    </row>
    <row r="22" spans="1:50" s="15" customFormat="1" ht="13.5" thickBot="1" x14ac:dyDescent="0.25">
      <c r="A22" s="201" t="s">
        <v>60</v>
      </c>
      <c r="B22" s="202"/>
      <c r="C22" s="219"/>
      <c r="D22" s="218"/>
      <c r="E22" s="218"/>
      <c r="F22" s="218"/>
      <c r="G22" s="218"/>
      <c r="H22" s="218"/>
      <c r="I22" s="220"/>
      <c r="J22" s="219"/>
      <c r="K22" s="218"/>
      <c r="L22" s="218"/>
      <c r="M22" s="218"/>
      <c r="N22" s="218"/>
      <c r="O22" s="218"/>
      <c r="P22" s="220"/>
      <c r="Q22" s="219"/>
      <c r="R22" s="218"/>
      <c r="S22" s="218"/>
      <c r="T22" s="218"/>
      <c r="U22" s="218"/>
      <c r="V22" s="218"/>
      <c r="W22" s="220"/>
      <c r="X22" s="219"/>
      <c r="Y22" s="218"/>
      <c r="Z22" s="218"/>
      <c r="AA22" s="218"/>
      <c r="AB22" s="218"/>
      <c r="AC22" s="218"/>
      <c r="AD22" s="220"/>
      <c r="AE22" s="219"/>
      <c r="AF22" s="218"/>
      <c r="AG22" s="218"/>
      <c r="AH22" s="218"/>
      <c r="AI22" s="218"/>
      <c r="AJ22" s="218"/>
      <c r="AK22" s="220"/>
      <c r="AL22" s="221"/>
      <c r="AM22" s="221"/>
    </row>
    <row r="23" spans="1:50" ht="40.15" customHeight="1" x14ac:dyDescent="0.2">
      <c r="A23" s="14" t="s">
        <v>20</v>
      </c>
      <c r="B23" s="14" t="s">
        <v>61</v>
      </c>
      <c r="C23" s="42" t="s">
        <v>22</v>
      </c>
      <c r="D23" s="43" t="s">
        <v>23</v>
      </c>
      <c r="E23" s="44" t="s">
        <v>24</v>
      </c>
      <c r="F23" s="44" t="s">
        <v>25</v>
      </c>
      <c r="G23" s="44" t="s">
        <v>26</v>
      </c>
      <c r="H23" s="44" t="s">
        <v>27</v>
      </c>
      <c r="I23" s="45" t="s">
        <v>28</v>
      </c>
      <c r="J23" s="225" t="s">
        <v>29</v>
      </c>
      <c r="K23" s="226" t="s">
        <v>30</v>
      </c>
      <c r="L23" s="227" t="s">
        <v>31</v>
      </c>
      <c r="M23" s="227" t="s">
        <v>32</v>
      </c>
      <c r="N23" s="227" t="s">
        <v>33</v>
      </c>
      <c r="O23" s="227" t="s">
        <v>34</v>
      </c>
      <c r="P23" s="45" t="s">
        <v>35</v>
      </c>
      <c r="Q23" s="42" t="s">
        <v>36</v>
      </c>
      <c r="R23" s="43" t="s">
        <v>37</v>
      </c>
      <c r="S23" s="44" t="s">
        <v>38</v>
      </c>
      <c r="T23" s="44" t="s">
        <v>39</v>
      </c>
      <c r="U23" s="44" t="s">
        <v>40</v>
      </c>
      <c r="V23" s="44" t="s">
        <v>41</v>
      </c>
      <c r="W23" s="45" t="s">
        <v>42</v>
      </c>
      <c r="X23" s="225" t="s">
        <v>43</v>
      </c>
      <c r="Y23" s="226" t="s">
        <v>44</v>
      </c>
      <c r="Z23" s="227" t="s">
        <v>45</v>
      </c>
      <c r="AA23" s="227" t="s">
        <v>46</v>
      </c>
      <c r="AB23" s="227" t="s">
        <v>47</v>
      </c>
      <c r="AC23" s="227" t="s">
        <v>48</v>
      </c>
      <c r="AD23" s="45" t="s">
        <v>49</v>
      </c>
      <c r="AE23" s="42" t="s">
        <v>50</v>
      </c>
      <c r="AF23" s="43" t="s">
        <v>51</v>
      </c>
      <c r="AG23" s="44" t="s">
        <v>52</v>
      </c>
      <c r="AH23" s="44" t="s">
        <v>53</v>
      </c>
      <c r="AI23" s="44" t="s">
        <v>54</v>
      </c>
      <c r="AJ23" s="44" t="s">
        <v>55</v>
      </c>
      <c r="AK23" s="45" t="s">
        <v>56</v>
      </c>
      <c r="AL23" s="474" t="s">
        <v>57</v>
      </c>
      <c r="AM23" s="474"/>
      <c r="AX23" s="1" t="s">
        <v>58</v>
      </c>
    </row>
    <row r="24" spans="1:50" x14ac:dyDescent="0.2">
      <c r="A24" s="461" t="s">
        <v>62</v>
      </c>
      <c r="B24" s="462"/>
      <c r="C24" s="463"/>
      <c r="D24" s="464"/>
      <c r="E24" s="461"/>
      <c r="F24" s="461"/>
      <c r="G24" s="461"/>
      <c r="H24" s="461"/>
      <c r="I24" s="465"/>
      <c r="J24" s="463"/>
      <c r="K24" s="464"/>
      <c r="L24" s="461"/>
      <c r="M24" s="461"/>
      <c r="N24" s="461"/>
      <c r="O24" s="461"/>
      <c r="P24" s="465"/>
      <c r="Q24" s="463"/>
      <c r="R24" s="464"/>
      <c r="S24" s="461"/>
      <c r="T24" s="461"/>
      <c r="U24" s="461"/>
      <c r="V24" s="461"/>
      <c r="W24" s="465"/>
      <c r="X24" s="463"/>
      <c r="Y24" s="464"/>
      <c r="Z24" s="461"/>
      <c r="AA24" s="461"/>
      <c r="AB24" s="461"/>
      <c r="AC24" s="461"/>
      <c r="AD24" s="465"/>
      <c r="AE24" s="463"/>
      <c r="AF24" s="464"/>
      <c r="AG24" s="461"/>
      <c r="AH24" s="461"/>
      <c r="AI24" s="461"/>
      <c r="AJ24" s="461"/>
      <c r="AK24" s="465"/>
      <c r="AL24" s="474"/>
      <c r="AM24" s="474"/>
      <c r="AX24" s="1" t="s">
        <v>58</v>
      </c>
    </row>
    <row r="25" spans="1:50" s="2" customFormat="1" x14ac:dyDescent="0.2">
      <c r="A25" s="56"/>
      <c r="B25" s="204"/>
      <c r="C25" s="475"/>
      <c r="D25" s="41">
        <f>E25*12</f>
        <v>0</v>
      </c>
      <c r="E25" s="306">
        <v>0</v>
      </c>
      <c r="F25" s="476">
        <f>E25*C25</f>
        <v>0</v>
      </c>
      <c r="G25" s="460">
        <v>0.33</v>
      </c>
      <c r="H25" s="476">
        <f t="shared" ref="H25:H37" si="30">F25*G25</f>
        <v>0</v>
      </c>
      <c r="I25" s="281">
        <f>F25+H25</f>
        <v>0</v>
      </c>
      <c r="J25" s="466">
        <f t="shared" ref="J25:J37" si="31">IF(N$7="yes",(C25*(1+$G$4)),0)</f>
        <v>0</v>
      </c>
      <c r="K25" s="228">
        <f>L25*12</f>
        <v>0</v>
      </c>
      <c r="L25" s="307">
        <f t="shared" ref="L25:L37" si="32">IF($N$7="yes",E25,0)</f>
        <v>0</v>
      </c>
      <c r="M25" s="466">
        <f>L25*J25</f>
        <v>0</v>
      </c>
      <c r="N25" s="460">
        <v>0.33</v>
      </c>
      <c r="O25" s="466">
        <f>M25*N25</f>
        <v>0</v>
      </c>
      <c r="P25" s="281">
        <f>M25+O25</f>
        <v>0</v>
      </c>
      <c r="Q25" s="476">
        <f t="shared" ref="Q25:Q37" si="33">IF(U$7="yes",(J25*(1+$G$4)),0)</f>
        <v>0</v>
      </c>
      <c r="R25" s="41">
        <f t="shared" ref="R25:R37" si="34">S25*12</f>
        <v>0</v>
      </c>
      <c r="S25" s="307">
        <f>IF($U$7="yes", L25,0)</f>
        <v>0</v>
      </c>
      <c r="T25" s="476">
        <f>S25*Q25</f>
        <v>0</v>
      </c>
      <c r="U25" s="460">
        <v>0.33</v>
      </c>
      <c r="V25" s="476">
        <f>T25*U25</f>
        <v>0</v>
      </c>
      <c r="W25" s="281">
        <f>T25+V25</f>
        <v>0</v>
      </c>
      <c r="X25" s="466">
        <f t="shared" ref="X25:X37" si="35">IF(AB$7="yes",(Q25*(1+$G$4)),0)</f>
        <v>0</v>
      </c>
      <c r="Y25" s="228">
        <f t="shared" ref="Y25:Y37" si="36">Z25*12</f>
        <v>0</v>
      </c>
      <c r="Z25" s="307">
        <f t="shared" ref="Z25:Z37" si="37">IF($AB$7="yes",S25,0)</f>
        <v>0</v>
      </c>
      <c r="AA25" s="466">
        <f>Z25*X25</f>
        <v>0</v>
      </c>
      <c r="AB25" s="460">
        <v>0.33</v>
      </c>
      <c r="AC25" s="466">
        <f>AA25*AB25</f>
        <v>0</v>
      </c>
      <c r="AD25" s="281">
        <f>AA25+AC25</f>
        <v>0</v>
      </c>
      <c r="AE25" s="476">
        <f t="shared" ref="AE25:AE37" si="38">IF(AI$7="yes",(X25*(1+$G$4)),0)</f>
        <v>0</v>
      </c>
      <c r="AF25" s="41">
        <f t="shared" ref="AF25:AF37" si="39">AG25*12</f>
        <v>0</v>
      </c>
      <c r="AG25" s="307">
        <f t="shared" ref="AG25:AG37" si="40">IF($AI$7="yes",Z25,0)</f>
        <v>0</v>
      </c>
      <c r="AH25" s="476">
        <f>AG25*AE25</f>
        <v>0</v>
      </c>
      <c r="AI25" s="460">
        <v>0.33</v>
      </c>
      <c r="AJ25" s="476">
        <f>AH25*AI25</f>
        <v>0</v>
      </c>
      <c r="AK25" s="281">
        <f>AH25+AJ25</f>
        <v>0</v>
      </c>
      <c r="AL25" s="19">
        <f t="shared" ref="AL25:AL38" si="41">AK25+AD25+W25+P25+I25</f>
        <v>0</v>
      </c>
      <c r="AM25" s="19"/>
      <c r="AN25" s="6"/>
    </row>
    <row r="26" spans="1:50" s="2" customFormat="1" x14ac:dyDescent="0.2">
      <c r="A26" s="56"/>
      <c r="B26" s="205"/>
      <c r="C26" s="475"/>
      <c r="D26" s="41">
        <f t="shared" ref="D26" si="42">E26*12</f>
        <v>0</v>
      </c>
      <c r="E26" s="306">
        <v>0</v>
      </c>
      <c r="F26" s="476">
        <f t="shared" ref="F26:F37" si="43">E26*C26</f>
        <v>0</v>
      </c>
      <c r="G26" s="460">
        <v>0.33</v>
      </c>
      <c r="H26" s="476">
        <f t="shared" si="30"/>
        <v>0</v>
      </c>
      <c r="I26" s="281">
        <f t="shared" ref="I26" si="44">F26+H26</f>
        <v>0</v>
      </c>
      <c r="J26" s="466">
        <f t="shared" ref="J26" si="45">IF(N$7="yes",(C26*(1+$G$4)),0)</f>
        <v>0</v>
      </c>
      <c r="K26" s="228">
        <f t="shared" ref="K26" si="46">L26*12</f>
        <v>0</v>
      </c>
      <c r="L26" s="307">
        <f t="shared" ref="L26" si="47">IF($N$7="yes",E26,0)</f>
        <v>0</v>
      </c>
      <c r="M26" s="466">
        <f t="shared" ref="M26:M30" si="48">L26*J26</f>
        <v>0</v>
      </c>
      <c r="N26" s="460">
        <v>0.33</v>
      </c>
      <c r="O26" s="466">
        <f t="shared" ref="O26:O37" si="49">M26*N26</f>
        <v>0</v>
      </c>
      <c r="P26" s="281">
        <f t="shared" ref="P26" si="50">M26+O26</f>
        <v>0</v>
      </c>
      <c r="Q26" s="476">
        <f t="shared" ref="Q26" si="51">IF(U$7="yes",(J26*(1+$G$4)),0)</f>
        <v>0</v>
      </c>
      <c r="R26" s="41">
        <f t="shared" ref="R26" si="52">S26*12</f>
        <v>0</v>
      </c>
      <c r="S26" s="307">
        <f t="shared" ref="S26" si="53">IF($U$7="yes", L26,0)</f>
        <v>0</v>
      </c>
      <c r="T26" s="476">
        <f t="shared" ref="T26:T30" si="54">S26*Q26</f>
        <v>0</v>
      </c>
      <c r="U26" s="460">
        <v>0.33</v>
      </c>
      <c r="V26" s="476">
        <f t="shared" ref="V26:V37" si="55">T26*U26</f>
        <v>0</v>
      </c>
      <c r="W26" s="281">
        <f t="shared" ref="W26" si="56">T26+V26</f>
        <v>0</v>
      </c>
      <c r="X26" s="466">
        <f t="shared" ref="X26" si="57">IF(AB$7="yes",(Q26*(1+$G$4)),0)</f>
        <v>0</v>
      </c>
      <c r="Y26" s="228">
        <f t="shared" ref="Y26" si="58">Z26*12</f>
        <v>0</v>
      </c>
      <c r="Z26" s="307">
        <f t="shared" ref="Z26" si="59">IF($AB$7="yes",S26,0)</f>
        <v>0</v>
      </c>
      <c r="AA26" s="466">
        <f t="shared" ref="AA26:AA30" si="60">Z26*X26</f>
        <v>0</v>
      </c>
      <c r="AB26" s="460">
        <v>0.33</v>
      </c>
      <c r="AC26" s="466">
        <f t="shared" ref="AC26:AC37" si="61">AA26*AB26</f>
        <v>0</v>
      </c>
      <c r="AD26" s="281">
        <f t="shared" ref="AD26" si="62">AA26+AC26</f>
        <v>0</v>
      </c>
      <c r="AE26" s="476">
        <f t="shared" ref="AE26" si="63">IF(AI$7="yes",(X26*(1+$G$4)),0)</f>
        <v>0</v>
      </c>
      <c r="AF26" s="41">
        <f t="shared" ref="AF26" si="64">AG26*12</f>
        <v>0</v>
      </c>
      <c r="AG26" s="307">
        <f t="shared" ref="AG26" si="65">IF($AI$7="yes",Z26,0)</f>
        <v>0</v>
      </c>
      <c r="AH26" s="476">
        <f t="shared" ref="AH26:AH30" si="66">AG26*AE26</f>
        <v>0</v>
      </c>
      <c r="AI26" s="460">
        <v>0.33</v>
      </c>
      <c r="AJ26" s="476">
        <f t="shared" ref="AJ26:AJ37" si="67">AH26*AI26</f>
        <v>0</v>
      </c>
      <c r="AK26" s="281">
        <f t="shared" ref="AK26" si="68">AH26+AJ26</f>
        <v>0</v>
      </c>
      <c r="AL26" s="19">
        <f t="shared" ref="AL26" si="69">AK26+AD26+W26+P26+I26</f>
        <v>0</v>
      </c>
      <c r="AM26" s="19"/>
      <c r="AN26" s="6"/>
    </row>
    <row r="27" spans="1:50" s="2" customFormat="1" x14ac:dyDescent="0.2">
      <c r="A27" s="56"/>
      <c r="B27" s="205"/>
      <c r="C27" s="475"/>
      <c r="D27" s="41">
        <f t="shared" ref="D27:D37" si="70">E27*12</f>
        <v>0</v>
      </c>
      <c r="E27" s="306">
        <v>0</v>
      </c>
      <c r="F27" s="476">
        <f t="shared" si="43"/>
        <v>0</v>
      </c>
      <c r="G27" s="460">
        <v>0.33</v>
      </c>
      <c r="H27" s="476">
        <f t="shared" si="30"/>
        <v>0</v>
      </c>
      <c r="I27" s="281">
        <f t="shared" ref="I27:I37" si="71">F27+H27</f>
        <v>0</v>
      </c>
      <c r="J27" s="466">
        <f t="shared" si="31"/>
        <v>0</v>
      </c>
      <c r="K27" s="228">
        <f t="shared" ref="K27:K37" si="72">L27*12</f>
        <v>0</v>
      </c>
      <c r="L27" s="307">
        <f t="shared" si="32"/>
        <v>0</v>
      </c>
      <c r="M27" s="466">
        <f t="shared" si="48"/>
        <v>0</v>
      </c>
      <c r="N27" s="460">
        <v>0.33</v>
      </c>
      <c r="O27" s="466">
        <f t="shared" si="49"/>
        <v>0</v>
      </c>
      <c r="P27" s="281">
        <f t="shared" ref="P27:P37" si="73">M27+O27</f>
        <v>0</v>
      </c>
      <c r="Q27" s="476">
        <f t="shared" si="33"/>
        <v>0</v>
      </c>
      <c r="R27" s="41">
        <f t="shared" si="34"/>
        <v>0</v>
      </c>
      <c r="S27" s="307">
        <f t="shared" ref="S27:S37" si="74">IF($U$7="yes", L27,0)</f>
        <v>0</v>
      </c>
      <c r="T27" s="476">
        <f t="shared" si="54"/>
        <v>0</v>
      </c>
      <c r="U27" s="460">
        <v>0.33</v>
      </c>
      <c r="V27" s="476">
        <f t="shared" si="55"/>
        <v>0</v>
      </c>
      <c r="W27" s="281">
        <f t="shared" ref="W27:W37" si="75">T27+V27</f>
        <v>0</v>
      </c>
      <c r="X27" s="466">
        <f t="shared" si="35"/>
        <v>0</v>
      </c>
      <c r="Y27" s="228">
        <f t="shared" si="36"/>
        <v>0</v>
      </c>
      <c r="Z27" s="307">
        <f t="shared" si="37"/>
        <v>0</v>
      </c>
      <c r="AA27" s="466">
        <f t="shared" si="60"/>
        <v>0</v>
      </c>
      <c r="AB27" s="460">
        <v>0.33</v>
      </c>
      <c r="AC27" s="466">
        <f t="shared" si="61"/>
        <v>0</v>
      </c>
      <c r="AD27" s="281">
        <f t="shared" ref="AD27:AD37" si="76">AA27+AC27</f>
        <v>0</v>
      </c>
      <c r="AE27" s="476">
        <f t="shared" si="38"/>
        <v>0</v>
      </c>
      <c r="AF27" s="41">
        <f t="shared" si="39"/>
        <v>0</v>
      </c>
      <c r="AG27" s="307">
        <f t="shared" si="40"/>
        <v>0</v>
      </c>
      <c r="AH27" s="476">
        <f t="shared" si="66"/>
        <v>0</v>
      </c>
      <c r="AI27" s="460">
        <v>0.33</v>
      </c>
      <c r="AJ27" s="476">
        <f t="shared" si="67"/>
        <v>0</v>
      </c>
      <c r="AK27" s="281">
        <f t="shared" ref="AK27:AK37" si="77">AH27+AJ27</f>
        <v>0</v>
      </c>
      <c r="AL27" s="19">
        <f t="shared" si="41"/>
        <v>0</v>
      </c>
      <c r="AM27" s="19"/>
      <c r="AN27" s="6"/>
    </row>
    <row r="28" spans="1:50" s="2" customFormat="1" x14ac:dyDescent="0.2">
      <c r="A28" s="56"/>
      <c r="B28" s="205"/>
      <c r="C28" s="475"/>
      <c r="D28" s="41">
        <f t="shared" si="70"/>
        <v>0</v>
      </c>
      <c r="E28" s="306">
        <v>0</v>
      </c>
      <c r="F28" s="476">
        <f t="shared" si="43"/>
        <v>0</v>
      </c>
      <c r="G28" s="460">
        <v>0.33</v>
      </c>
      <c r="H28" s="476">
        <f t="shared" si="30"/>
        <v>0</v>
      </c>
      <c r="I28" s="281">
        <f t="shared" si="71"/>
        <v>0</v>
      </c>
      <c r="J28" s="466">
        <f t="shared" si="31"/>
        <v>0</v>
      </c>
      <c r="K28" s="228">
        <f t="shared" si="72"/>
        <v>0</v>
      </c>
      <c r="L28" s="307">
        <f t="shared" si="32"/>
        <v>0</v>
      </c>
      <c r="M28" s="466">
        <f t="shared" si="48"/>
        <v>0</v>
      </c>
      <c r="N28" s="460">
        <v>0.33</v>
      </c>
      <c r="O28" s="466">
        <f t="shared" si="49"/>
        <v>0</v>
      </c>
      <c r="P28" s="281">
        <f t="shared" si="73"/>
        <v>0</v>
      </c>
      <c r="Q28" s="476">
        <f t="shared" si="33"/>
        <v>0</v>
      </c>
      <c r="R28" s="41">
        <f t="shared" si="34"/>
        <v>0</v>
      </c>
      <c r="S28" s="307">
        <f t="shared" si="74"/>
        <v>0</v>
      </c>
      <c r="T28" s="476">
        <f t="shared" si="54"/>
        <v>0</v>
      </c>
      <c r="U28" s="460">
        <v>0.33</v>
      </c>
      <c r="V28" s="476">
        <f t="shared" si="55"/>
        <v>0</v>
      </c>
      <c r="W28" s="281">
        <f t="shared" si="75"/>
        <v>0</v>
      </c>
      <c r="X28" s="466">
        <f t="shared" si="35"/>
        <v>0</v>
      </c>
      <c r="Y28" s="228">
        <f t="shared" si="36"/>
        <v>0</v>
      </c>
      <c r="Z28" s="307">
        <f t="shared" si="37"/>
        <v>0</v>
      </c>
      <c r="AA28" s="466">
        <f t="shared" si="60"/>
        <v>0</v>
      </c>
      <c r="AB28" s="460">
        <v>0.33</v>
      </c>
      <c r="AC28" s="466">
        <f t="shared" si="61"/>
        <v>0</v>
      </c>
      <c r="AD28" s="281">
        <f t="shared" si="76"/>
        <v>0</v>
      </c>
      <c r="AE28" s="476">
        <f t="shared" si="38"/>
        <v>0</v>
      </c>
      <c r="AF28" s="41">
        <f t="shared" si="39"/>
        <v>0</v>
      </c>
      <c r="AG28" s="307">
        <f t="shared" si="40"/>
        <v>0</v>
      </c>
      <c r="AH28" s="476">
        <f t="shared" si="66"/>
        <v>0</v>
      </c>
      <c r="AI28" s="460">
        <v>0.33</v>
      </c>
      <c r="AJ28" s="476">
        <f t="shared" si="67"/>
        <v>0</v>
      </c>
      <c r="AK28" s="281">
        <f t="shared" si="77"/>
        <v>0</v>
      </c>
      <c r="AL28" s="19">
        <f t="shared" si="41"/>
        <v>0</v>
      </c>
      <c r="AM28" s="19"/>
      <c r="AN28" s="6"/>
    </row>
    <row r="29" spans="1:50" s="2" customFormat="1" x14ac:dyDescent="0.2">
      <c r="A29" s="56"/>
      <c r="B29" s="205"/>
      <c r="C29" s="475"/>
      <c r="D29" s="41">
        <f t="shared" si="70"/>
        <v>0</v>
      </c>
      <c r="E29" s="306">
        <v>0</v>
      </c>
      <c r="F29" s="476">
        <f t="shared" si="43"/>
        <v>0</v>
      </c>
      <c r="G29" s="460">
        <v>0.33</v>
      </c>
      <c r="H29" s="476">
        <f t="shared" si="30"/>
        <v>0</v>
      </c>
      <c r="I29" s="281">
        <f t="shared" si="71"/>
        <v>0</v>
      </c>
      <c r="J29" s="466">
        <f t="shared" si="31"/>
        <v>0</v>
      </c>
      <c r="K29" s="228">
        <f t="shared" si="72"/>
        <v>0</v>
      </c>
      <c r="L29" s="307">
        <f t="shared" si="32"/>
        <v>0</v>
      </c>
      <c r="M29" s="466">
        <f t="shared" si="48"/>
        <v>0</v>
      </c>
      <c r="N29" s="460">
        <v>0.33</v>
      </c>
      <c r="O29" s="466">
        <f t="shared" si="49"/>
        <v>0</v>
      </c>
      <c r="P29" s="281">
        <f t="shared" si="73"/>
        <v>0</v>
      </c>
      <c r="Q29" s="476">
        <f t="shared" si="33"/>
        <v>0</v>
      </c>
      <c r="R29" s="41">
        <f t="shared" si="34"/>
        <v>0</v>
      </c>
      <c r="S29" s="307">
        <f t="shared" si="74"/>
        <v>0</v>
      </c>
      <c r="T29" s="476">
        <f t="shared" si="54"/>
        <v>0</v>
      </c>
      <c r="U29" s="460">
        <v>0.33</v>
      </c>
      <c r="V29" s="476">
        <f t="shared" si="55"/>
        <v>0</v>
      </c>
      <c r="W29" s="281">
        <f t="shared" si="75"/>
        <v>0</v>
      </c>
      <c r="X29" s="466">
        <f t="shared" si="35"/>
        <v>0</v>
      </c>
      <c r="Y29" s="228">
        <f t="shared" si="36"/>
        <v>0</v>
      </c>
      <c r="Z29" s="307">
        <f t="shared" si="37"/>
        <v>0</v>
      </c>
      <c r="AA29" s="466">
        <f t="shared" si="60"/>
        <v>0</v>
      </c>
      <c r="AB29" s="460">
        <v>0.33</v>
      </c>
      <c r="AC29" s="466">
        <f t="shared" si="61"/>
        <v>0</v>
      </c>
      <c r="AD29" s="281">
        <f t="shared" si="76"/>
        <v>0</v>
      </c>
      <c r="AE29" s="476">
        <f t="shared" si="38"/>
        <v>0</v>
      </c>
      <c r="AF29" s="41">
        <f t="shared" si="39"/>
        <v>0</v>
      </c>
      <c r="AG29" s="307">
        <f t="shared" si="40"/>
        <v>0</v>
      </c>
      <c r="AH29" s="476">
        <f t="shared" si="66"/>
        <v>0</v>
      </c>
      <c r="AI29" s="460">
        <v>0.33</v>
      </c>
      <c r="AJ29" s="476">
        <f t="shared" si="67"/>
        <v>0</v>
      </c>
      <c r="AK29" s="281">
        <f t="shared" si="77"/>
        <v>0</v>
      </c>
      <c r="AL29" s="19">
        <f t="shared" si="41"/>
        <v>0</v>
      </c>
      <c r="AM29" s="19"/>
      <c r="AN29" s="6"/>
    </row>
    <row r="30" spans="1:50" s="2" customFormat="1" x14ac:dyDescent="0.2">
      <c r="A30" s="56"/>
      <c r="B30" s="205"/>
      <c r="C30" s="475"/>
      <c r="D30" s="41">
        <f t="shared" si="70"/>
        <v>0</v>
      </c>
      <c r="E30" s="306">
        <v>0</v>
      </c>
      <c r="F30" s="476">
        <f t="shared" si="43"/>
        <v>0</v>
      </c>
      <c r="G30" s="460">
        <v>0.33</v>
      </c>
      <c r="H30" s="476">
        <f t="shared" si="30"/>
        <v>0</v>
      </c>
      <c r="I30" s="281">
        <f t="shared" si="71"/>
        <v>0</v>
      </c>
      <c r="J30" s="466">
        <f t="shared" si="31"/>
        <v>0</v>
      </c>
      <c r="K30" s="228">
        <f t="shared" si="72"/>
        <v>0</v>
      </c>
      <c r="L30" s="307">
        <f t="shared" si="32"/>
        <v>0</v>
      </c>
      <c r="M30" s="466">
        <f t="shared" si="48"/>
        <v>0</v>
      </c>
      <c r="N30" s="460">
        <v>0.33</v>
      </c>
      <c r="O30" s="466">
        <f t="shared" si="49"/>
        <v>0</v>
      </c>
      <c r="P30" s="281">
        <f t="shared" si="73"/>
        <v>0</v>
      </c>
      <c r="Q30" s="476">
        <f t="shared" si="33"/>
        <v>0</v>
      </c>
      <c r="R30" s="41">
        <f t="shared" si="34"/>
        <v>0</v>
      </c>
      <c r="S30" s="307">
        <f t="shared" si="74"/>
        <v>0</v>
      </c>
      <c r="T30" s="476">
        <f t="shared" si="54"/>
        <v>0</v>
      </c>
      <c r="U30" s="460">
        <v>0.33</v>
      </c>
      <c r="V30" s="476">
        <f t="shared" si="55"/>
        <v>0</v>
      </c>
      <c r="W30" s="281">
        <f t="shared" si="75"/>
        <v>0</v>
      </c>
      <c r="X30" s="466">
        <f t="shared" si="35"/>
        <v>0</v>
      </c>
      <c r="Y30" s="228">
        <f t="shared" si="36"/>
        <v>0</v>
      </c>
      <c r="Z30" s="307">
        <f t="shared" si="37"/>
        <v>0</v>
      </c>
      <c r="AA30" s="466">
        <f t="shared" si="60"/>
        <v>0</v>
      </c>
      <c r="AB30" s="460">
        <v>0.33</v>
      </c>
      <c r="AC30" s="466">
        <f t="shared" si="61"/>
        <v>0</v>
      </c>
      <c r="AD30" s="281">
        <f t="shared" si="76"/>
        <v>0</v>
      </c>
      <c r="AE30" s="476">
        <f t="shared" si="38"/>
        <v>0</v>
      </c>
      <c r="AF30" s="41">
        <f t="shared" si="39"/>
        <v>0</v>
      </c>
      <c r="AG30" s="307">
        <f t="shared" si="40"/>
        <v>0</v>
      </c>
      <c r="AH30" s="476">
        <f t="shared" si="66"/>
        <v>0</v>
      </c>
      <c r="AI30" s="460">
        <v>0.33</v>
      </c>
      <c r="AJ30" s="476">
        <f t="shared" si="67"/>
        <v>0</v>
      </c>
      <c r="AK30" s="281">
        <f t="shared" si="77"/>
        <v>0</v>
      </c>
      <c r="AL30" s="19">
        <f t="shared" si="41"/>
        <v>0</v>
      </c>
      <c r="AM30" s="19"/>
      <c r="AN30" s="6"/>
    </row>
    <row r="31" spans="1:50" x14ac:dyDescent="0.2">
      <c r="A31" s="461" t="s">
        <v>63</v>
      </c>
      <c r="B31" s="462"/>
      <c r="C31" s="463"/>
      <c r="D31" s="464"/>
      <c r="E31" s="461"/>
      <c r="F31" s="476">
        <f t="shared" si="43"/>
        <v>0</v>
      </c>
      <c r="G31" s="461"/>
      <c r="H31" s="485">
        <f t="shared" si="30"/>
        <v>0</v>
      </c>
      <c r="I31" s="465"/>
      <c r="J31" s="463"/>
      <c r="K31" s="464"/>
      <c r="L31" s="461"/>
      <c r="M31" s="485"/>
      <c r="N31" s="461"/>
      <c r="O31" s="485"/>
      <c r="P31" s="465"/>
      <c r="Q31" s="463"/>
      <c r="R31" s="464"/>
      <c r="S31" s="461"/>
      <c r="T31" s="485"/>
      <c r="U31" s="461"/>
      <c r="V31" s="485"/>
      <c r="W31" s="465"/>
      <c r="X31" s="463"/>
      <c r="Y31" s="464"/>
      <c r="Z31" s="461"/>
      <c r="AA31" s="485"/>
      <c r="AB31" s="461"/>
      <c r="AC31" s="485"/>
      <c r="AD31" s="465"/>
      <c r="AE31" s="463"/>
      <c r="AF31" s="464"/>
      <c r="AG31" s="461"/>
      <c r="AH31" s="485"/>
      <c r="AI31" s="461"/>
      <c r="AJ31" s="485"/>
      <c r="AK31" s="465"/>
      <c r="AL31" s="474"/>
      <c r="AM31" s="474"/>
      <c r="AX31" s="1" t="s">
        <v>58</v>
      </c>
    </row>
    <row r="32" spans="1:50" s="2" customFormat="1" x14ac:dyDescent="0.2">
      <c r="A32" s="56"/>
      <c r="B32" s="205"/>
      <c r="C32" s="475"/>
      <c r="D32" s="41">
        <f t="shared" si="70"/>
        <v>0</v>
      </c>
      <c r="E32" s="306">
        <v>0</v>
      </c>
      <c r="F32" s="476">
        <f t="shared" si="43"/>
        <v>0</v>
      </c>
      <c r="G32" s="459">
        <v>8.6499999999999994E-2</v>
      </c>
      <c r="H32" s="476">
        <f t="shared" si="30"/>
        <v>0</v>
      </c>
      <c r="I32" s="281">
        <f t="shared" si="71"/>
        <v>0</v>
      </c>
      <c r="J32" s="466">
        <f t="shared" si="31"/>
        <v>0</v>
      </c>
      <c r="K32" s="228">
        <f t="shared" si="72"/>
        <v>0</v>
      </c>
      <c r="L32" s="307">
        <f t="shared" si="32"/>
        <v>0</v>
      </c>
      <c r="M32" s="466">
        <f>L32*J32</f>
        <v>0</v>
      </c>
      <c r="N32" s="460">
        <f t="shared" ref="N32:N37" si="78">IF($N$7="yes",G32,0)</f>
        <v>8.6499999999999994E-2</v>
      </c>
      <c r="O32" s="466">
        <f t="shared" si="49"/>
        <v>0</v>
      </c>
      <c r="P32" s="281">
        <f t="shared" si="73"/>
        <v>0</v>
      </c>
      <c r="Q32" s="476">
        <f t="shared" si="33"/>
        <v>0</v>
      </c>
      <c r="R32" s="41">
        <f t="shared" si="34"/>
        <v>0</v>
      </c>
      <c r="S32" s="307">
        <f t="shared" si="74"/>
        <v>0</v>
      </c>
      <c r="T32" s="476">
        <f>S32*Q32</f>
        <v>0</v>
      </c>
      <c r="U32" s="460">
        <f t="shared" ref="U32:U37" si="79">IF($U$7="yes",N32,0)</f>
        <v>8.6499999999999994E-2</v>
      </c>
      <c r="V32" s="476">
        <f t="shared" si="55"/>
        <v>0</v>
      </c>
      <c r="W32" s="281">
        <f t="shared" si="75"/>
        <v>0</v>
      </c>
      <c r="X32" s="466">
        <f t="shared" si="35"/>
        <v>0</v>
      </c>
      <c r="Y32" s="228">
        <f t="shared" si="36"/>
        <v>0</v>
      </c>
      <c r="Z32" s="307">
        <f t="shared" si="37"/>
        <v>0</v>
      </c>
      <c r="AA32" s="466">
        <f>Z32*X32</f>
        <v>0</v>
      </c>
      <c r="AB32" s="460">
        <f t="shared" ref="AB32:AB37" si="80">IF($AB$7="yes",U32,0)</f>
        <v>8.6499999999999994E-2</v>
      </c>
      <c r="AC32" s="466">
        <f t="shared" si="61"/>
        <v>0</v>
      </c>
      <c r="AD32" s="281">
        <f t="shared" si="76"/>
        <v>0</v>
      </c>
      <c r="AE32" s="476">
        <f t="shared" si="38"/>
        <v>0</v>
      </c>
      <c r="AF32" s="41">
        <f t="shared" si="39"/>
        <v>0</v>
      </c>
      <c r="AG32" s="307">
        <f t="shared" si="40"/>
        <v>0</v>
      </c>
      <c r="AH32" s="476">
        <f>AG32*AE32</f>
        <v>0</v>
      </c>
      <c r="AI32" s="460">
        <f t="shared" ref="AI32:AI37" si="81">IF($AI$7="yes",AB32,0)</f>
        <v>8.6499999999999994E-2</v>
      </c>
      <c r="AJ32" s="476">
        <f t="shared" si="67"/>
        <v>0</v>
      </c>
      <c r="AK32" s="281">
        <f t="shared" si="77"/>
        <v>0</v>
      </c>
      <c r="AL32" s="19">
        <f t="shared" si="41"/>
        <v>0</v>
      </c>
      <c r="AM32" s="19"/>
      <c r="AN32" s="6"/>
    </row>
    <row r="33" spans="1:39" s="2" customFormat="1" x14ac:dyDescent="0.2">
      <c r="A33" s="56"/>
      <c r="B33" s="205"/>
      <c r="C33" s="475"/>
      <c r="D33" s="41">
        <f t="shared" si="70"/>
        <v>0</v>
      </c>
      <c r="E33" s="306">
        <v>0</v>
      </c>
      <c r="F33" s="476">
        <f t="shared" si="43"/>
        <v>0</v>
      </c>
      <c r="G33" s="459">
        <v>8.6499999999999994E-2</v>
      </c>
      <c r="H33" s="476">
        <f t="shared" si="30"/>
        <v>0</v>
      </c>
      <c r="I33" s="281">
        <f t="shared" si="71"/>
        <v>0</v>
      </c>
      <c r="J33" s="466">
        <f t="shared" si="31"/>
        <v>0</v>
      </c>
      <c r="K33" s="228">
        <f t="shared" si="72"/>
        <v>0</v>
      </c>
      <c r="L33" s="307">
        <f t="shared" si="32"/>
        <v>0</v>
      </c>
      <c r="M33" s="466">
        <f t="shared" ref="M33:M37" si="82">L33*J33</f>
        <v>0</v>
      </c>
      <c r="N33" s="460">
        <f t="shared" si="78"/>
        <v>8.6499999999999994E-2</v>
      </c>
      <c r="O33" s="466">
        <f t="shared" si="49"/>
        <v>0</v>
      </c>
      <c r="P33" s="281">
        <f t="shared" si="73"/>
        <v>0</v>
      </c>
      <c r="Q33" s="476">
        <f t="shared" si="33"/>
        <v>0</v>
      </c>
      <c r="R33" s="41">
        <f t="shared" si="34"/>
        <v>0</v>
      </c>
      <c r="S33" s="307">
        <f t="shared" si="74"/>
        <v>0</v>
      </c>
      <c r="T33" s="476">
        <f t="shared" ref="T33:T37" si="83">S33*Q33</f>
        <v>0</v>
      </c>
      <c r="U33" s="460">
        <f t="shared" si="79"/>
        <v>8.6499999999999994E-2</v>
      </c>
      <c r="V33" s="476">
        <f t="shared" si="55"/>
        <v>0</v>
      </c>
      <c r="W33" s="281">
        <f t="shared" si="75"/>
        <v>0</v>
      </c>
      <c r="X33" s="466">
        <f t="shared" si="35"/>
        <v>0</v>
      </c>
      <c r="Y33" s="228">
        <f t="shared" si="36"/>
        <v>0</v>
      </c>
      <c r="Z33" s="307">
        <f t="shared" si="37"/>
        <v>0</v>
      </c>
      <c r="AA33" s="466">
        <f t="shared" ref="AA33:AA37" si="84">Z33*X33</f>
        <v>0</v>
      </c>
      <c r="AB33" s="460">
        <f t="shared" si="80"/>
        <v>8.6499999999999994E-2</v>
      </c>
      <c r="AC33" s="466">
        <f t="shared" si="61"/>
        <v>0</v>
      </c>
      <c r="AD33" s="281">
        <f t="shared" si="76"/>
        <v>0</v>
      </c>
      <c r="AE33" s="476">
        <f t="shared" si="38"/>
        <v>0</v>
      </c>
      <c r="AF33" s="41">
        <f t="shared" si="39"/>
        <v>0</v>
      </c>
      <c r="AG33" s="307">
        <f t="shared" si="40"/>
        <v>0</v>
      </c>
      <c r="AH33" s="476">
        <f t="shared" ref="AH33:AH37" si="85">AG33*AE33</f>
        <v>0</v>
      </c>
      <c r="AI33" s="460">
        <f t="shared" si="81"/>
        <v>8.6499999999999994E-2</v>
      </c>
      <c r="AJ33" s="476">
        <f t="shared" si="67"/>
        <v>0</v>
      </c>
      <c r="AK33" s="281">
        <f t="shared" si="77"/>
        <v>0</v>
      </c>
      <c r="AL33" s="19">
        <f t="shared" si="41"/>
        <v>0</v>
      </c>
      <c r="AM33" s="19"/>
    </row>
    <row r="34" spans="1:39" s="2" customFormat="1" x14ac:dyDescent="0.2">
      <c r="A34" s="56"/>
      <c r="B34" s="205"/>
      <c r="C34" s="475"/>
      <c r="D34" s="41">
        <f t="shared" si="70"/>
        <v>0</v>
      </c>
      <c r="E34" s="306">
        <v>0</v>
      </c>
      <c r="F34" s="476">
        <f t="shared" si="43"/>
        <v>0</v>
      </c>
      <c r="G34" s="459">
        <v>8.6499999999999994E-2</v>
      </c>
      <c r="H34" s="476">
        <f t="shared" si="30"/>
        <v>0</v>
      </c>
      <c r="I34" s="281">
        <f t="shared" si="71"/>
        <v>0</v>
      </c>
      <c r="J34" s="466">
        <f t="shared" si="31"/>
        <v>0</v>
      </c>
      <c r="K34" s="228">
        <f t="shared" si="72"/>
        <v>0</v>
      </c>
      <c r="L34" s="307">
        <f t="shared" si="32"/>
        <v>0</v>
      </c>
      <c r="M34" s="466">
        <f t="shared" si="82"/>
        <v>0</v>
      </c>
      <c r="N34" s="460">
        <f t="shared" si="78"/>
        <v>8.6499999999999994E-2</v>
      </c>
      <c r="O34" s="466">
        <f t="shared" si="49"/>
        <v>0</v>
      </c>
      <c r="P34" s="281">
        <f t="shared" si="73"/>
        <v>0</v>
      </c>
      <c r="Q34" s="476">
        <f t="shared" si="33"/>
        <v>0</v>
      </c>
      <c r="R34" s="41">
        <f t="shared" si="34"/>
        <v>0</v>
      </c>
      <c r="S34" s="307">
        <f t="shared" si="74"/>
        <v>0</v>
      </c>
      <c r="T34" s="476">
        <f t="shared" si="83"/>
        <v>0</v>
      </c>
      <c r="U34" s="460">
        <f t="shared" si="79"/>
        <v>8.6499999999999994E-2</v>
      </c>
      <c r="V34" s="476">
        <f t="shared" si="55"/>
        <v>0</v>
      </c>
      <c r="W34" s="281">
        <f t="shared" si="75"/>
        <v>0</v>
      </c>
      <c r="X34" s="466">
        <f t="shared" si="35"/>
        <v>0</v>
      </c>
      <c r="Y34" s="228">
        <f t="shared" si="36"/>
        <v>0</v>
      </c>
      <c r="Z34" s="307">
        <f t="shared" si="37"/>
        <v>0</v>
      </c>
      <c r="AA34" s="466">
        <f t="shared" si="84"/>
        <v>0</v>
      </c>
      <c r="AB34" s="460">
        <f t="shared" si="80"/>
        <v>8.6499999999999994E-2</v>
      </c>
      <c r="AC34" s="466">
        <f t="shared" si="61"/>
        <v>0</v>
      </c>
      <c r="AD34" s="281">
        <f t="shared" si="76"/>
        <v>0</v>
      </c>
      <c r="AE34" s="476">
        <f t="shared" si="38"/>
        <v>0</v>
      </c>
      <c r="AF34" s="41">
        <f t="shared" si="39"/>
        <v>0</v>
      </c>
      <c r="AG34" s="307">
        <f t="shared" si="40"/>
        <v>0</v>
      </c>
      <c r="AH34" s="476">
        <f t="shared" si="85"/>
        <v>0</v>
      </c>
      <c r="AI34" s="460">
        <f t="shared" si="81"/>
        <v>8.6499999999999994E-2</v>
      </c>
      <c r="AJ34" s="476">
        <f t="shared" si="67"/>
        <v>0</v>
      </c>
      <c r="AK34" s="281">
        <f t="shared" si="77"/>
        <v>0</v>
      </c>
      <c r="AL34" s="19">
        <f t="shared" si="41"/>
        <v>0</v>
      </c>
      <c r="AM34" s="19"/>
    </row>
    <row r="35" spans="1:39" s="2" customFormat="1" x14ac:dyDescent="0.2">
      <c r="A35" s="56"/>
      <c r="B35" s="205"/>
      <c r="C35" s="475"/>
      <c r="D35" s="41">
        <f t="shared" si="70"/>
        <v>0</v>
      </c>
      <c r="E35" s="306">
        <v>0</v>
      </c>
      <c r="F35" s="476">
        <f t="shared" si="43"/>
        <v>0</v>
      </c>
      <c r="G35" s="459">
        <v>8.6499999999999994E-2</v>
      </c>
      <c r="H35" s="476">
        <f t="shared" si="30"/>
        <v>0</v>
      </c>
      <c r="I35" s="281">
        <f t="shared" si="71"/>
        <v>0</v>
      </c>
      <c r="J35" s="466">
        <f t="shared" si="31"/>
        <v>0</v>
      </c>
      <c r="K35" s="228">
        <f t="shared" si="72"/>
        <v>0</v>
      </c>
      <c r="L35" s="307">
        <f t="shared" si="32"/>
        <v>0</v>
      </c>
      <c r="M35" s="466">
        <f t="shared" si="82"/>
        <v>0</v>
      </c>
      <c r="N35" s="460">
        <f t="shared" si="78"/>
        <v>8.6499999999999994E-2</v>
      </c>
      <c r="O35" s="466">
        <f t="shared" si="49"/>
        <v>0</v>
      </c>
      <c r="P35" s="281">
        <f t="shared" si="73"/>
        <v>0</v>
      </c>
      <c r="Q35" s="476">
        <f t="shared" si="33"/>
        <v>0</v>
      </c>
      <c r="R35" s="41">
        <f t="shared" si="34"/>
        <v>0</v>
      </c>
      <c r="S35" s="307">
        <f t="shared" si="74"/>
        <v>0</v>
      </c>
      <c r="T35" s="476">
        <f t="shared" si="83"/>
        <v>0</v>
      </c>
      <c r="U35" s="460">
        <f t="shared" si="79"/>
        <v>8.6499999999999994E-2</v>
      </c>
      <c r="V35" s="476">
        <f t="shared" si="55"/>
        <v>0</v>
      </c>
      <c r="W35" s="281">
        <f t="shared" si="75"/>
        <v>0</v>
      </c>
      <c r="X35" s="466">
        <f t="shared" si="35"/>
        <v>0</v>
      </c>
      <c r="Y35" s="228">
        <f t="shared" si="36"/>
        <v>0</v>
      </c>
      <c r="Z35" s="307">
        <f t="shared" si="37"/>
        <v>0</v>
      </c>
      <c r="AA35" s="466">
        <f t="shared" si="84"/>
        <v>0</v>
      </c>
      <c r="AB35" s="460">
        <f t="shared" si="80"/>
        <v>8.6499999999999994E-2</v>
      </c>
      <c r="AC35" s="466">
        <f t="shared" si="61"/>
        <v>0</v>
      </c>
      <c r="AD35" s="281">
        <f t="shared" si="76"/>
        <v>0</v>
      </c>
      <c r="AE35" s="476">
        <f t="shared" si="38"/>
        <v>0</v>
      </c>
      <c r="AF35" s="41">
        <f t="shared" si="39"/>
        <v>0</v>
      </c>
      <c r="AG35" s="307">
        <f t="shared" si="40"/>
        <v>0</v>
      </c>
      <c r="AH35" s="476">
        <f t="shared" si="85"/>
        <v>0</v>
      </c>
      <c r="AI35" s="460">
        <f t="shared" si="81"/>
        <v>8.6499999999999994E-2</v>
      </c>
      <c r="AJ35" s="476">
        <f t="shared" si="67"/>
        <v>0</v>
      </c>
      <c r="AK35" s="281">
        <f t="shared" si="77"/>
        <v>0</v>
      </c>
      <c r="AL35" s="19">
        <f t="shared" si="41"/>
        <v>0</v>
      </c>
      <c r="AM35" s="19"/>
    </row>
    <row r="36" spans="1:39" s="2" customFormat="1" x14ac:dyDescent="0.2">
      <c r="A36" s="56"/>
      <c r="B36" s="205"/>
      <c r="C36" s="475"/>
      <c r="D36" s="41">
        <f t="shared" si="70"/>
        <v>0</v>
      </c>
      <c r="E36" s="306">
        <v>0</v>
      </c>
      <c r="F36" s="476">
        <f t="shared" si="43"/>
        <v>0</v>
      </c>
      <c r="G36" s="459">
        <v>8.6499999999999994E-2</v>
      </c>
      <c r="H36" s="476">
        <f t="shared" si="30"/>
        <v>0</v>
      </c>
      <c r="I36" s="281">
        <f t="shared" si="71"/>
        <v>0</v>
      </c>
      <c r="J36" s="466">
        <f t="shared" si="31"/>
        <v>0</v>
      </c>
      <c r="K36" s="228">
        <f t="shared" si="72"/>
        <v>0</v>
      </c>
      <c r="L36" s="307">
        <f t="shared" si="32"/>
        <v>0</v>
      </c>
      <c r="M36" s="466">
        <f t="shared" si="82"/>
        <v>0</v>
      </c>
      <c r="N36" s="460">
        <f t="shared" si="78"/>
        <v>8.6499999999999994E-2</v>
      </c>
      <c r="O36" s="466">
        <f t="shared" si="49"/>
        <v>0</v>
      </c>
      <c r="P36" s="281">
        <f t="shared" si="73"/>
        <v>0</v>
      </c>
      <c r="Q36" s="476">
        <f t="shared" si="33"/>
        <v>0</v>
      </c>
      <c r="R36" s="41">
        <f t="shared" si="34"/>
        <v>0</v>
      </c>
      <c r="S36" s="307">
        <f t="shared" si="74"/>
        <v>0</v>
      </c>
      <c r="T36" s="476">
        <f t="shared" si="83"/>
        <v>0</v>
      </c>
      <c r="U36" s="460">
        <f t="shared" si="79"/>
        <v>8.6499999999999994E-2</v>
      </c>
      <c r="V36" s="476">
        <f t="shared" si="55"/>
        <v>0</v>
      </c>
      <c r="W36" s="281">
        <f t="shared" si="75"/>
        <v>0</v>
      </c>
      <c r="X36" s="466">
        <f t="shared" si="35"/>
        <v>0</v>
      </c>
      <c r="Y36" s="228">
        <f t="shared" si="36"/>
        <v>0</v>
      </c>
      <c r="Z36" s="307">
        <f t="shared" si="37"/>
        <v>0</v>
      </c>
      <c r="AA36" s="466">
        <f t="shared" si="84"/>
        <v>0</v>
      </c>
      <c r="AB36" s="460">
        <f t="shared" si="80"/>
        <v>8.6499999999999994E-2</v>
      </c>
      <c r="AC36" s="466">
        <f t="shared" si="61"/>
        <v>0</v>
      </c>
      <c r="AD36" s="281">
        <f t="shared" si="76"/>
        <v>0</v>
      </c>
      <c r="AE36" s="476">
        <f t="shared" si="38"/>
        <v>0</v>
      </c>
      <c r="AF36" s="41">
        <f t="shared" si="39"/>
        <v>0</v>
      </c>
      <c r="AG36" s="307">
        <f t="shared" si="40"/>
        <v>0</v>
      </c>
      <c r="AH36" s="476">
        <f t="shared" si="85"/>
        <v>0</v>
      </c>
      <c r="AI36" s="460">
        <f t="shared" si="81"/>
        <v>8.6499999999999994E-2</v>
      </c>
      <c r="AJ36" s="476">
        <f t="shared" si="67"/>
        <v>0</v>
      </c>
      <c r="AK36" s="281">
        <f t="shared" si="77"/>
        <v>0</v>
      </c>
      <c r="AL36" s="19">
        <f t="shared" si="41"/>
        <v>0</v>
      </c>
      <c r="AM36" s="19"/>
    </row>
    <row r="37" spans="1:39" s="2" customFormat="1" x14ac:dyDescent="0.2">
      <c r="A37" s="56"/>
      <c r="B37" s="205"/>
      <c r="C37" s="475"/>
      <c r="D37" s="41">
        <f t="shared" si="70"/>
        <v>0</v>
      </c>
      <c r="E37" s="306">
        <v>0</v>
      </c>
      <c r="F37" s="476">
        <f t="shared" si="43"/>
        <v>0</v>
      </c>
      <c r="G37" s="459">
        <v>8.6499999999999994E-2</v>
      </c>
      <c r="H37" s="476">
        <f t="shared" si="30"/>
        <v>0</v>
      </c>
      <c r="I37" s="281">
        <f t="shared" si="71"/>
        <v>0</v>
      </c>
      <c r="J37" s="466">
        <f t="shared" si="31"/>
        <v>0</v>
      </c>
      <c r="K37" s="228">
        <f t="shared" si="72"/>
        <v>0</v>
      </c>
      <c r="L37" s="307">
        <f t="shared" si="32"/>
        <v>0</v>
      </c>
      <c r="M37" s="466">
        <f t="shared" si="82"/>
        <v>0</v>
      </c>
      <c r="N37" s="460">
        <f t="shared" si="78"/>
        <v>8.6499999999999994E-2</v>
      </c>
      <c r="O37" s="466">
        <f t="shared" si="49"/>
        <v>0</v>
      </c>
      <c r="P37" s="281">
        <f t="shared" si="73"/>
        <v>0</v>
      </c>
      <c r="Q37" s="476">
        <f t="shared" si="33"/>
        <v>0</v>
      </c>
      <c r="R37" s="41">
        <f t="shared" si="34"/>
        <v>0</v>
      </c>
      <c r="S37" s="307">
        <f t="shared" si="74"/>
        <v>0</v>
      </c>
      <c r="T37" s="476">
        <f t="shared" si="83"/>
        <v>0</v>
      </c>
      <c r="U37" s="460">
        <f t="shared" si="79"/>
        <v>8.6499999999999994E-2</v>
      </c>
      <c r="V37" s="476">
        <f t="shared" si="55"/>
        <v>0</v>
      </c>
      <c r="W37" s="281">
        <f t="shared" si="75"/>
        <v>0</v>
      </c>
      <c r="X37" s="466">
        <f t="shared" si="35"/>
        <v>0</v>
      </c>
      <c r="Y37" s="228">
        <f t="shared" si="36"/>
        <v>0</v>
      </c>
      <c r="Z37" s="307">
        <f t="shared" si="37"/>
        <v>0</v>
      </c>
      <c r="AA37" s="466">
        <f t="shared" si="84"/>
        <v>0</v>
      </c>
      <c r="AB37" s="460">
        <f t="shared" si="80"/>
        <v>8.6499999999999994E-2</v>
      </c>
      <c r="AC37" s="466">
        <f t="shared" si="61"/>
        <v>0</v>
      </c>
      <c r="AD37" s="281">
        <f t="shared" si="76"/>
        <v>0</v>
      </c>
      <c r="AE37" s="476">
        <f t="shared" si="38"/>
        <v>0</v>
      </c>
      <c r="AF37" s="41">
        <f t="shared" si="39"/>
        <v>0</v>
      </c>
      <c r="AG37" s="307">
        <f t="shared" si="40"/>
        <v>0</v>
      </c>
      <c r="AH37" s="476">
        <f t="shared" si="85"/>
        <v>0</v>
      </c>
      <c r="AI37" s="460">
        <f t="shared" si="81"/>
        <v>8.6499999999999994E-2</v>
      </c>
      <c r="AJ37" s="476">
        <f t="shared" si="67"/>
        <v>0</v>
      </c>
      <c r="AK37" s="281">
        <f t="shared" si="77"/>
        <v>0</v>
      </c>
      <c r="AL37" s="19">
        <f t="shared" si="41"/>
        <v>0</v>
      </c>
      <c r="AM37" s="19"/>
    </row>
    <row r="38" spans="1:39" s="2" customFormat="1" ht="13.5" thickBot="1" x14ac:dyDescent="0.25">
      <c r="A38" s="21"/>
      <c r="B38" s="213" t="s">
        <v>64</v>
      </c>
      <c r="F38" s="477">
        <f>SUM(F25:F37)</f>
        <v>0</v>
      </c>
      <c r="G38" s="478"/>
      <c r="H38" s="478">
        <f>SUM(H25:H37)</f>
        <v>0</v>
      </c>
      <c r="I38" s="479">
        <f>SUM(I25:I37)</f>
        <v>0</v>
      </c>
      <c r="J38" s="230"/>
      <c r="K38" s="228"/>
      <c r="L38" s="229"/>
      <c r="M38" s="483">
        <f>SUM(M25:M37)</f>
        <v>0</v>
      </c>
      <c r="N38" s="480"/>
      <c r="O38" s="483">
        <f>SUM(O25:O37)</f>
        <v>0</v>
      </c>
      <c r="P38" s="482">
        <f>SUM(P25:P37)</f>
        <v>0</v>
      </c>
      <c r="Q38" s="53"/>
      <c r="R38" s="54"/>
      <c r="S38" s="185"/>
      <c r="T38" s="481">
        <f>SUM(T25:T37)</f>
        <v>0</v>
      </c>
      <c r="U38" s="478"/>
      <c r="V38" s="481">
        <f>SUM(V25:V37)</f>
        <v>0</v>
      </c>
      <c r="W38" s="482">
        <f>SUM(W25:W37)</f>
        <v>0</v>
      </c>
      <c r="X38" s="230"/>
      <c r="Y38" s="231"/>
      <c r="Z38" s="255"/>
      <c r="AA38" s="483">
        <f>SUM(AA25:AA37)</f>
        <v>0</v>
      </c>
      <c r="AB38" s="480"/>
      <c r="AC38" s="483">
        <f>SUM(AC25:AC37)</f>
        <v>0</v>
      </c>
      <c r="AD38" s="484">
        <f>SUM(AD25:AD37)</f>
        <v>0</v>
      </c>
      <c r="AE38" s="53"/>
      <c r="AF38" s="54"/>
      <c r="AG38" s="185"/>
      <c r="AH38" s="481">
        <f>SUM(AH25:AH37)</f>
        <v>0</v>
      </c>
      <c r="AI38" s="478"/>
      <c r="AJ38" s="481">
        <f>SUM(AJ25:AJ37)</f>
        <v>0</v>
      </c>
      <c r="AK38" s="482">
        <f>SUM(AK25:AK37)</f>
        <v>0</v>
      </c>
      <c r="AL38" s="19">
        <f t="shared" si="41"/>
        <v>0</v>
      </c>
      <c r="AM38" s="19" t="b">
        <f>IF(AL38=SUM(AL25:AL37),TRUE)</f>
        <v>1</v>
      </c>
    </row>
    <row r="39" spans="1:39" s="15" customFormat="1" ht="13.5" thickBot="1" x14ac:dyDescent="0.25">
      <c r="A39" s="219"/>
      <c r="B39" s="218"/>
      <c r="C39" s="218"/>
      <c r="D39" s="218"/>
      <c r="E39" s="218"/>
      <c r="F39" s="218"/>
      <c r="G39" s="218"/>
      <c r="H39" s="218"/>
      <c r="I39" s="220"/>
      <c r="J39" s="219"/>
      <c r="K39" s="218"/>
      <c r="L39" s="218"/>
      <c r="M39" s="218"/>
      <c r="N39" s="218"/>
      <c r="O39" s="218"/>
      <c r="P39" s="220"/>
      <c r="Q39" s="219"/>
      <c r="R39" s="218"/>
      <c r="S39" s="218"/>
      <c r="T39" s="218"/>
      <c r="U39" s="218"/>
      <c r="V39" s="218"/>
      <c r="W39" s="220"/>
      <c r="X39" s="219"/>
      <c r="Y39" s="218"/>
      <c r="Z39" s="218"/>
      <c r="AA39" s="218"/>
      <c r="AB39" s="218"/>
      <c r="AC39" s="218"/>
      <c r="AD39" s="220"/>
      <c r="AE39" s="219"/>
      <c r="AF39" s="218"/>
      <c r="AG39" s="218"/>
      <c r="AH39" s="218"/>
      <c r="AI39" s="218"/>
      <c r="AJ39" s="218"/>
      <c r="AK39" s="220"/>
      <c r="AL39" s="221"/>
      <c r="AM39" s="221"/>
    </row>
    <row r="40" spans="1:39" s="2" customFormat="1" ht="13.5" thickBot="1" x14ac:dyDescent="0.25">
      <c r="A40" s="21"/>
      <c r="B40" s="213" t="s">
        <v>65</v>
      </c>
      <c r="C40" s="46"/>
      <c r="D40" s="47"/>
      <c r="E40" s="47"/>
      <c r="F40" s="486">
        <f>F21+F38</f>
        <v>0</v>
      </c>
      <c r="G40" s="486"/>
      <c r="H40" s="486">
        <f>H21+H38</f>
        <v>0</v>
      </c>
      <c r="I40" s="487">
        <f>I38+I21</f>
        <v>0</v>
      </c>
      <c r="J40" s="233"/>
      <c r="K40" s="234"/>
      <c r="L40" s="234"/>
      <c r="M40" s="488">
        <f>M21+M38</f>
        <v>0</v>
      </c>
      <c r="N40" s="488"/>
      <c r="O40" s="488">
        <f>O21+O38</f>
        <v>0</v>
      </c>
      <c r="P40" s="487">
        <f>P38+P21</f>
        <v>0</v>
      </c>
      <c r="Q40" s="46"/>
      <c r="R40" s="47"/>
      <c r="S40" s="47"/>
      <c r="T40" s="486">
        <f>T21+T38</f>
        <v>0</v>
      </c>
      <c r="U40" s="486"/>
      <c r="V40" s="486">
        <f>V21+V38</f>
        <v>0</v>
      </c>
      <c r="W40" s="487">
        <f>W38+W21</f>
        <v>0</v>
      </c>
      <c r="X40" s="233"/>
      <c r="Y40" s="234"/>
      <c r="Z40" s="234"/>
      <c r="AA40" s="488">
        <f>AA21+AA38</f>
        <v>0</v>
      </c>
      <c r="AB40" s="488"/>
      <c r="AC40" s="488">
        <f>AC21+AC38</f>
        <v>0</v>
      </c>
      <c r="AD40" s="487">
        <f>AD38+AD21</f>
        <v>0</v>
      </c>
      <c r="AE40" s="46"/>
      <c r="AF40" s="47"/>
      <c r="AG40" s="47"/>
      <c r="AH40" s="486">
        <f>AH21+AH38</f>
        <v>0</v>
      </c>
      <c r="AI40" s="486"/>
      <c r="AJ40" s="486">
        <f>AJ21+AJ38</f>
        <v>0</v>
      </c>
      <c r="AK40" s="487">
        <f>AK38+AK21</f>
        <v>0</v>
      </c>
      <c r="AL40" s="19">
        <f>AK40+AD40+W40+P40+I40</f>
        <v>0</v>
      </c>
      <c r="AM40" s="19"/>
    </row>
    <row r="41" spans="1:39" s="15" customFormat="1" ht="13.5" thickBot="1" x14ac:dyDescent="0.25">
      <c r="A41" s="219"/>
      <c r="B41" s="218"/>
      <c r="C41" s="218"/>
      <c r="D41" s="218"/>
      <c r="E41" s="218"/>
      <c r="F41" s="218"/>
      <c r="G41" s="218"/>
      <c r="H41" s="218"/>
      <c r="I41" s="220"/>
      <c r="J41" s="219"/>
      <c r="K41" s="218"/>
      <c r="L41" s="218"/>
      <c r="M41" s="218"/>
      <c r="N41" s="218"/>
      <c r="O41" s="218"/>
      <c r="P41" s="220"/>
      <c r="Q41" s="219"/>
      <c r="R41" s="218"/>
      <c r="S41" s="218"/>
      <c r="T41" s="218"/>
      <c r="U41" s="218"/>
      <c r="V41" s="218"/>
      <c r="W41" s="220"/>
      <c r="X41" s="219"/>
      <c r="Y41" s="218"/>
      <c r="Z41" s="218"/>
      <c r="AA41" s="218"/>
      <c r="AB41" s="218"/>
      <c r="AC41" s="218"/>
      <c r="AD41" s="220"/>
      <c r="AE41" s="219"/>
      <c r="AF41" s="218"/>
      <c r="AG41" s="218"/>
      <c r="AH41" s="218"/>
      <c r="AI41" s="218"/>
      <c r="AJ41" s="218"/>
      <c r="AK41" s="220"/>
      <c r="AL41" s="221"/>
      <c r="AM41" s="221"/>
    </row>
    <row r="42" spans="1:39" s="15" customFormat="1" ht="13.5" thickBot="1" x14ac:dyDescent="0.25">
      <c r="A42" s="201" t="s">
        <v>66</v>
      </c>
      <c r="B42" s="203"/>
      <c r="C42" s="218"/>
      <c r="D42" s="218"/>
      <c r="E42" s="218"/>
      <c r="F42" s="218"/>
      <c r="G42" s="218"/>
      <c r="H42" s="218"/>
      <c r="I42" s="220"/>
      <c r="J42" s="219"/>
      <c r="K42" s="218"/>
      <c r="L42" s="218"/>
      <c r="M42" s="218"/>
      <c r="N42" s="218"/>
      <c r="O42" s="218"/>
      <c r="P42" s="220"/>
      <c r="Q42" s="219"/>
      <c r="R42" s="218"/>
      <c r="S42" s="218"/>
      <c r="T42" s="218"/>
      <c r="U42" s="218"/>
      <c r="V42" s="218"/>
      <c r="W42" s="220"/>
      <c r="X42" s="219"/>
      <c r="Y42" s="218"/>
      <c r="Z42" s="218"/>
      <c r="AA42" s="218"/>
      <c r="AB42" s="218"/>
      <c r="AC42" s="218"/>
      <c r="AD42" s="220"/>
      <c r="AE42" s="219"/>
      <c r="AF42" s="218"/>
      <c r="AG42" s="218"/>
      <c r="AH42" s="218"/>
      <c r="AI42" s="218"/>
      <c r="AJ42" s="218"/>
      <c r="AK42" s="220"/>
      <c r="AL42" s="221"/>
      <c r="AM42" s="221"/>
    </row>
    <row r="43" spans="1:39" s="2" customFormat="1" x14ac:dyDescent="0.2">
      <c r="A43" s="22"/>
      <c r="B43" s="215" t="s">
        <v>67</v>
      </c>
      <c r="C43" s="328"/>
      <c r="D43" s="329"/>
      <c r="E43" s="329"/>
      <c r="F43" s="330"/>
      <c r="G43" s="330"/>
      <c r="H43" s="327"/>
      <c r="I43" s="35"/>
      <c r="J43" s="350"/>
      <c r="K43" s="351"/>
      <c r="L43" s="351"/>
      <c r="M43" s="352"/>
      <c r="N43" s="352"/>
      <c r="O43" s="326"/>
      <c r="P43" s="489"/>
      <c r="Q43" s="328"/>
      <c r="R43" s="329"/>
      <c r="S43" s="329"/>
      <c r="T43" s="330"/>
      <c r="U43" s="330"/>
      <c r="V43" s="327"/>
      <c r="W43" s="489"/>
      <c r="X43" s="350"/>
      <c r="Y43" s="351"/>
      <c r="Z43" s="351"/>
      <c r="AA43" s="352"/>
      <c r="AB43" s="352"/>
      <c r="AC43" s="326"/>
      <c r="AD43" s="35"/>
      <c r="AE43" s="328"/>
      <c r="AF43" s="329"/>
      <c r="AG43" s="329"/>
      <c r="AH43" s="330"/>
      <c r="AI43" s="330"/>
      <c r="AJ43" s="327"/>
      <c r="AK43" s="35"/>
      <c r="AL43" s="19">
        <f>AK43+AD43+W43+P43+I43</f>
        <v>0</v>
      </c>
      <c r="AM43" s="19"/>
    </row>
    <row r="44" spans="1:39" s="2" customFormat="1" x14ac:dyDescent="0.2">
      <c r="A44" s="22"/>
      <c r="B44" s="215" t="s">
        <v>68</v>
      </c>
      <c r="C44" s="331"/>
      <c r="D44" s="332"/>
      <c r="E44" s="332"/>
      <c r="F44" s="333"/>
      <c r="G44" s="333"/>
      <c r="H44" s="334"/>
      <c r="I44" s="36"/>
      <c r="J44" s="353"/>
      <c r="K44" s="354"/>
      <c r="L44" s="354"/>
      <c r="M44" s="355"/>
      <c r="N44" s="355"/>
      <c r="O44" s="356"/>
      <c r="P44" s="489"/>
      <c r="Q44" s="331"/>
      <c r="R44" s="332"/>
      <c r="S44" s="332"/>
      <c r="T44" s="333"/>
      <c r="U44" s="333"/>
      <c r="V44" s="334"/>
      <c r="W44" s="489"/>
      <c r="X44" s="353"/>
      <c r="Y44" s="354"/>
      <c r="Z44" s="354"/>
      <c r="AA44" s="355"/>
      <c r="AB44" s="355"/>
      <c r="AC44" s="356"/>
      <c r="AD44" s="36"/>
      <c r="AE44" s="331"/>
      <c r="AF44" s="332"/>
      <c r="AG44" s="332"/>
      <c r="AH44" s="333"/>
      <c r="AI44" s="333"/>
      <c r="AJ44" s="334"/>
      <c r="AK44" s="36"/>
      <c r="AL44" s="19">
        <f>AK44+AD44+W44+P44+I44</f>
        <v>0</v>
      </c>
      <c r="AM44" s="19"/>
    </row>
    <row r="45" spans="1:39" s="2" customFormat="1" ht="13.5" thickBot="1" x14ac:dyDescent="0.25">
      <c r="A45" s="390"/>
      <c r="B45" s="414" t="s">
        <v>69</v>
      </c>
      <c r="C45" s="415"/>
      <c r="D45" s="416"/>
      <c r="E45" s="416"/>
      <c r="F45" s="417"/>
      <c r="G45" s="417"/>
      <c r="H45" s="418"/>
      <c r="I45" s="490">
        <f>SUM(I43:I44)</f>
        <v>0</v>
      </c>
      <c r="J45" s="415"/>
      <c r="K45" s="416"/>
      <c r="L45" s="416"/>
      <c r="M45" s="417"/>
      <c r="N45" s="417"/>
      <c r="O45" s="418"/>
      <c r="P45" s="490">
        <f>SUM(P43:P44)</f>
        <v>0</v>
      </c>
      <c r="Q45" s="415"/>
      <c r="R45" s="416"/>
      <c r="S45" s="416"/>
      <c r="T45" s="417"/>
      <c r="U45" s="417"/>
      <c r="V45" s="418"/>
      <c r="W45" s="490">
        <f>SUM(W43:W44)</f>
        <v>0</v>
      </c>
      <c r="X45" s="415"/>
      <c r="Y45" s="416"/>
      <c r="Z45" s="416"/>
      <c r="AA45" s="417"/>
      <c r="AB45" s="417"/>
      <c r="AC45" s="418"/>
      <c r="AD45" s="490">
        <f>SUM(AD43:AD44)</f>
        <v>0</v>
      </c>
      <c r="AE45" s="415"/>
      <c r="AF45" s="416"/>
      <c r="AG45" s="416"/>
      <c r="AH45" s="417"/>
      <c r="AI45" s="417"/>
      <c r="AJ45" s="418"/>
      <c r="AK45" s="490">
        <f>SUM(AK43:AK44)</f>
        <v>0</v>
      </c>
      <c r="AL45" s="419">
        <f>AK45+AD45+W45+P45+I45</f>
        <v>0</v>
      </c>
      <c r="AM45" s="419" t="b">
        <f>IF(AL45=SUM(AL43:AL44),TRUE)</f>
        <v>1</v>
      </c>
    </row>
    <row r="46" spans="1:39" s="15" customFormat="1" ht="13.5" thickBot="1" x14ac:dyDescent="0.25">
      <c r="A46" s="201" t="s">
        <v>70</v>
      </c>
      <c r="B46" s="203"/>
      <c r="C46" s="218"/>
      <c r="D46" s="218"/>
      <c r="E46" s="218"/>
      <c r="F46" s="218"/>
      <c r="G46" s="218"/>
      <c r="H46" s="218"/>
      <c r="I46" s="220"/>
      <c r="J46" s="219"/>
      <c r="K46" s="218"/>
      <c r="L46" s="218"/>
      <c r="M46" s="218"/>
      <c r="N46" s="218"/>
      <c r="O46" s="218"/>
      <c r="P46" s="220"/>
      <c r="Q46" s="219"/>
      <c r="R46" s="218"/>
      <c r="S46" s="218"/>
      <c r="T46" s="218"/>
      <c r="U46" s="218"/>
      <c r="V46" s="218"/>
      <c r="W46" s="220"/>
      <c r="X46" s="219"/>
      <c r="Y46" s="218"/>
      <c r="Z46" s="218"/>
      <c r="AA46" s="218"/>
      <c r="AB46" s="218"/>
      <c r="AC46" s="218"/>
      <c r="AD46" s="220"/>
      <c r="AE46" s="219"/>
      <c r="AF46" s="218"/>
      <c r="AG46" s="218"/>
      <c r="AH46" s="218"/>
      <c r="AI46" s="218"/>
      <c r="AJ46" s="218"/>
      <c r="AK46" s="220"/>
      <c r="AL46" s="221"/>
      <c r="AM46" s="221"/>
    </row>
    <row r="47" spans="1:39" s="2" customFormat="1" x14ac:dyDescent="0.2">
      <c r="A47" s="273"/>
      <c r="B47" s="215" t="s">
        <v>71</v>
      </c>
      <c r="C47" s="328"/>
      <c r="D47" s="329"/>
      <c r="E47" s="329"/>
      <c r="F47" s="330"/>
      <c r="G47" s="330"/>
      <c r="H47" s="327"/>
      <c r="I47" s="489"/>
      <c r="J47" s="235"/>
      <c r="K47" s="236"/>
      <c r="L47" s="236"/>
      <c r="M47" s="237"/>
      <c r="N47" s="237"/>
      <c r="O47" s="238"/>
      <c r="P47" s="491"/>
      <c r="Q47" s="328"/>
      <c r="R47" s="329"/>
      <c r="S47" s="329"/>
      <c r="T47" s="330"/>
      <c r="U47" s="330"/>
      <c r="V47" s="327"/>
      <c r="W47" s="491"/>
      <c r="X47" s="350"/>
      <c r="Y47" s="351"/>
      <c r="Z47" s="351"/>
      <c r="AA47" s="352"/>
      <c r="AB47" s="352"/>
      <c r="AC47" s="326"/>
      <c r="AD47" s="491"/>
      <c r="AE47" s="328"/>
      <c r="AF47" s="329"/>
      <c r="AG47" s="329"/>
      <c r="AH47" s="330"/>
      <c r="AI47" s="330"/>
      <c r="AJ47" s="327"/>
      <c r="AK47" s="491"/>
      <c r="AL47" s="19">
        <f>AK47+AD47+W47+P47+I47</f>
        <v>0</v>
      </c>
      <c r="AM47" s="19"/>
    </row>
    <row r="48" spans="1:39" s="2" customFormat="1" x14ac:dyDescent="0.2">
      <c r="A48" s="272"/>
      <c r="B48" s="215" t="s">
        <v>72</v>
      </c>
      <c r="C48" s="331"/>
      <c r="D48" s="332"/>
      <c r="E48" s="332"/>
      <c r="F48" s="333"/>
      <c r="G48" s="333"/>
      <c r="H48" s="334"/>
      <c r="I48" s="489"/>
      <c r="J48" s="353"/>
      <c r="K48" s="354"/>
      <c r="L48" s="354"/>
      <c r="M48" s="355"/>
      <c r="N48" s="355"/>
      <c r="O48" s="356"/>
      <c r="P48" s="491"/>
      <c r="Q48" s="331"/>
      <c r="R48" s="332"/>
      <c r="S48" s="332"/>
      <c r="T48" s="333"/>
      <c r="U48" s="333"/>
      <c r="V48" s="334"/>
      <c r="W48" s="491"/>
      <c r="X48" s="353"/>
      <c r="Y48" s="354"/>
      <c r="Z48" s="354"/>
      <c r="AA48" s="355"/>
      <c r="AB48" s="355"/>
      <c r="AC48" s="356"/>
      <c r="AD48" s="491"/>
      <c r="AE48" s="331"/>
      <c r="AF48" s="332"/>
      <c r="AG48" s="332"/>
      <c r="AH48" s="333"/>
      <c r="AI48" s="333"/>
      <c r="AJ48" s="334"/>
      <c r="AK48" s="491"/>
      <c r="AL48" s="19">
        <f>AK48+AD48+W48+P48+I48</f>
        <v>0</v>
      </c>
      <c r="AM48" s="19"/>
    </row>
    <row r="49" spans="1:39" s="2" customFormat="1" x14ac:dyDescent="0.2">
      <c r="A49" s="23"/>
      <c r="B49" s="215" t="s">
        <v>73</v>
      </c>
      <c r="C49" s="331"/>
      <c r="D49" s="332"/>
      <c r="E49" s="332"/>
      <c r="F49" s="333"/>
      <c r="G49" s="333"/>
      <c r="H49" s="334"/>
      <c r="I49" s="489"/>
      <c r="J49" s="353"/>
      <c r="K49" s="354"/>
      <c r="L49" s="354"/>
      <c r="M49" s="355"/>
      <c r="N49" s="355"/>
      <c r="O49" s="356"/>
      <c r="P49" s="491"/>
      <c r="Q49" s="331"/>
      <c r="R49" s="332"/>
      <c r="S49" s="332"/>
      <c r="T49" s="333"/>
      <c r="U49" s="333"/>
      <c r="V49" s="334"/>
      <c r="W49" s="491"/>
      <c r="X49" s="353"/>
      <c r="Y49" s="354"/>
      <c r="Z49" s="354"/>
      <c r="AA49" s="355"/>
      <c r="AB49" s="355"/>
      <c r="AC49" s="356"/>
      <c r="AD49" s="491"/>
      <c r="AE49" s="331"/>
      <c r="AF49" s="332"/>
      <c r="AG49" s="332"/>
      <c r="AH49" s="333"/>
      <c r="AI49" s="333"/>
      <c r="AJ49" s="334"/>
      <c r="AK49" s="491"/>
      <c r="AL49" s="19">
        <f>AK49+AD49+W49+P49+I49</f>
        <v>0</v>
      </c>
      <c r="AM49" s="19"/>
    </row>
    <row r="50" spans="1:39" s="2" customFormat="1" ht="13.5" thickBot="1" x14ac:dyDescent="0.25">
      <c r="A50" s="22"/>
      <c r="B50" s="213" t="s">
        <v>74</v>
      </c>
      <c r="C50" s="335"/>
      <c r="D50" s="336"/>
      <c r="E50" s="336"/>
      <c r="F50" s="337"/>
      <c r="G50" s="337"/>
      <c r="H50" s="338"/>
      <c r="I50" s="492">
        <f>SUM(I47:I49)</f>
        <v>0</v>
      </c>
      <c r="J50" s="357"/>
      <c r="K50" s="358"/>
      <c r="L50" s="358"/>
      <c r="M50" s="359"/>
      <c r="N50" s="359"/>
      <c r="O50" s="360"/>
      <c r="P50" s="492">
        <f>SUM(P47:P49)</f>
        <v>0</v>
      </c>
      <c r="Q50" s="335"/>
      <c r="R50" s="336"/>
      <c r="S50" s="336"/>
      <c r="T50" s="337"/>
      <c r="U50" s="337"/>
      <c r="V50" s="338"/>
      <c r="W50" s="492">
        <f>SUM(W47:W49)</f>
        <v>0</v>
      </c>
      <c r="X50" s="357"/>
      <c r="Y50" s="358"/>
      <c r="Z50" s="358"/>
      <c r="AA50" s="359"/>
      <c r="AB50" s="359"/>
      <c r="AC50" s="360"/>
      <c r="AD50" s="492">
        <f>SUM(AD47:AD49)</f>
        <v>0</v>
      </c>
      <c r="AE50" s="335"/>
      <c r="AF50" s="336"/>
      <c r="AG50" s="336"/>
      <c r="AH50" s="337"/>
      <c r="AI50" s="337"/>
      <c r="AJ50" s="338"/>
      <c r="AK50" s="492">
        <f>SUM(AK47:AK49)</f>
        <v>0</v>
      </c>
      <c r="AL50" s="19">
        <f>AK50+AD50+W50+P50+I50</f>
        <v>0</v>
      </c>
      <c r="AM50" s="19" t="b">
        <f>IF(AL50=SUM(AL47:AL49),TRUE)</f>
        <v>1</v>
      </c>
    </row>
    <row r="51" spans="1:39" s="15" customFormat="1" ht="13.5" thickBot="1" x14ac:dyDescent="0.25">
      <c r="A51" s="201" t="s">
        <v>75</v>
      </c>
      <c r="B51" s="203"/>
      <c r="C51" s="218"/>
      <c r="D51" s="218"/>
      <c r="E51" s="218"/>
      <c r="F51" s="218"/>
      <c r="G51" s="218"/>
      <c r="H51" s="218"/>
      <c r="I51" s="220"/>
      <c r="J51" s="219"/>
      <c r="K51" s="218"/>
      <c r="L51" s="218"/>
      <c r="M51" s="218"/>
      <c r="N51" s="218"/>
      <c r="O51" s="218"/>
      <c r="P51" s="220"/>
      <c r="Q51" s="219"/>
      <c r="R51" s="218"/>
      <c r="S51" s="218"/>
      <c r="T51" s="218"/>
      <c r="U51" s="218"/>
      <c r="V51" s="218"/>
      <c r="W51" s="220"/>
      <c r="X51" s="219"/>
      <c r="Y51" s="218"/>
      <c r="Z51" s="218"/>
      <c r="AA51" s="218"/>
      <c r="AB51" s="218"/>
      <c r="AC51" s="218"/>
      <c r="AD51" s="220"/>
      <c r="AE51" s="219"/>
      <c r="AF51" s="218"/>
      <c r="AG51" s="218"/>
      <c r="AH51" s="218"/>
      <c r="AI51" s="218"/>
      <c r="AJ51" s="218"/>
      <c r="AK51" s="220"/>
      <c r="AL51" s="221"/>
      <c r="AM51" s="221"/>
    </row>
    <row r="52" spans="1:39" s="2" customFormat="1" ht="12.75" customHeight="1" x14ac:dyDescent="0.2">
      <c r="A52" s="275" t="s">
        <v>76</v>
      </c>
      <c r="B52" s="215" t="s">
        <v>77</v>
      </c>
      <c r="C52" s="420" t="s">
        <v>78</v>
      </c>
      <c r="D52" s="329"/>
      <c r="E52" s="329"/>
      <c r="F52" s="330"/>
      <c r="G52" s="330"/>
      <c r="H52" s="327"/>
      <c r="I52" s="493"/>
      <c r="J52" s="350"/>
      <c r="K52" s="351"/>
      <c r="L52" s="351"/>
      <c r="M52" s="352"/>
      <c r="N52" s="352"/>
      <c r="O52" s="326"/>
      <c r="P52" s="491"/>
      <c r="Q52" s="328"/>
      <c r="R52" s="329"/>
      <c r="S52" s="329"/>
      <c r="T52" s="330"/>
      <c r="U52" s="330"/>
      <c r="V52" s="327"/>
      <c r="W52" s="491"/>
      <c r="X52" s="350"/>
      <c r="Y52" s="351"/>
      <c r="Z52" s="351"/>
      <c r="AA52" s="352"/>
      <c r="AB52" s="352"/>
      <c r="AC52" s="326"/>
      <c r="AD52" s="491"/>
      <c r="AE52" s="328"/>
      <c r="AF52" s="329"/>
      <c r="AG52" s="329"/>
      <c r="AH52" s="330"/>
      <c r="AI52" s="330"/>
      <c r="AJ52" s="327"/>
      <c r="AK52" s="491"/>
      <c r="AL52" s="19">
        <f t="shared" ref="AL52:AL57" si="86">AK52+AD52+W52+P52+I52</f>
        <v>0</v>
      </c>
      <c r="AM52" s="19"/>
    </row>
    <row r="53" spans="1:39" s="2" customFormat="1" x14ac:dyDescent="0.2">
      <c r="A53" s="274"/>
      <c r="B53" s="215" t="s">
        <v>79</v>
      </c>
      <c r="C53" s="331"/>
      <c r="D53" s="332"/>
      <c r="E53" s="332"/>
      <c r="F53" s="333"/>
      <c r="G53" s="333"/>
      <c r="H53" s="334"/>
      <c r="I53" s="494"/>
      <c r="J53" s="353"/>
      <c r="K53" s="354"/>
      <c r="L53" s="354"/>
      <c r="M53" s="355"/>
      <c r="N53" s="355"/>
      <c r="O53" s="356"/>
      <c r="P53" s="491"/>
      <c r="Q53" s="331"/>
      <c r="R53" s="332"/>
      <c r="S53" s="332"/>
      <c r="T53" s="333"/>
      <c r="U53" s="333"/>
      <c r="V53" s="334"/>
      <c r="W53" s="491"/>
      <c r="X53" s="353"/>
      <c r="Y53" s="354"/>
      <c r="Z53" s="354"/>
      <c r="AA53" s="355"/>
      <c r="AB53" s="355"/>
      <c r="AC53" s="356"/>
      <c r="AD53" s="491"/>
      <c r="AE53" s="331"/>
      <c r="AF53" s="332"/>
      <c r="AG53" s="332"/>
      <c r="AH53" s="333"/>
      <c r="AI53" s="333"/>
      <c r="AJ53" s="334"/>
      <c r="AK53" s="491"/>
      <c r="AL53" s="19">
        <f t="shared" si="86"/>
        <v>0</v>
      </c>
      <c r="AM53" s="19"/>
    </row>
    <row r="54" spans="1:39" s="2" customFormat="1" x14ac:dyDescent="0.2">
      <c r="A54" s="24"/>
      <c r="B54" s="215" t="s">
        <v>80</v>
      </c>
      <c r="C54" s="331"/>
      <c r="D54" s="332"/>
      <c r="E54" s="332"/>
      <c r="F54" s="339"/>
      <c r="G54" s="332"/>
      <c r="H54" s="332"/>
      <c r="I54" s="494"/>
      <c r="J54" s="353"/>
      <c r="K54" s="354"/>
      <c r="L54" s="354"/>
      <c r="M54" s="361"/>
      <c r="N54" s="354"/>
      <c r="O54" s="354"/>
      <c r="P54" s="491"/>
      <c r="Q54" s="331"/>
      <c r="R54" s="332"/>
      <c r="S54" s="332"/>
      <c r="T54" s="339"/>
      <c r="U54" s="332"/>
      <c r="V54" s="332"/>
      <c r="W54" s="491"/>
      <c r="X54" s="353"/>
      <c r="Y54" s="354"/>
      <c r="Z54" s="354"/>
      <c r="AA54" s="361"/>
      <c r="AB54" s="354"/>
      <c r="AC54" s="354"/>
      <c r="AD54" s="491"/>
      <c r="AE54" s="331"/>
      <c r="AF54" s="332"/>
      <c r="AG54" s="332"/>
      <c r="AH54" s="339"/>
      <c r="AI54" s="332"/>
      <c r="AJ54" s="332"/>
      <c r="AK54" s="491"/>
      <c r="AL54" s="19">
        <f t="shared" si="86"/>
        <v>0</v>
      </c>
      <c r="AM54" s="19"/>
    </row>
    <row r="55" spans="1:39" s="2" customFormat="1" x14ac:dyDescent="0.2">
      <c r="A55" s="24"/>
      <c r="B55" s="215" t="s">
        <v>81</v>
      </c>
      <c r="C55" s="331"/>
      <c r="D55" s="332"/>
      <c r="E55" s="332"/>
      <c r="F55" s="339"/>
      <c r="G55" s="332"/>
      <c r="H55" s="332"/>
      <c r="I55" s="494"/>
      <c r="J55" s="353"/>
      <c r="K55" s="354"/>
      <c r="L55" s="354"/>
      <c r="M55" s="361"/>
      <c r="N55" s="354"/>
      <c r="O55" s="354"/>
      <c r="P55" s="491"/>
      <c r="Q55" s="331"/>
      <c r="R55" s="332"/>
      <c r="S55" s="332"/>
      <c r="T55" s="339"/>
      <c r="U55" s="332"/>
      <c r="V55" s="332"/>
      <c r="W55" s="491"/>
      <c r="X55" s="353"/>
      <c r="Y55" s="354"/>
      <c r="Z55" s="354"/>
      <c r="AA55" s="361"/>
      <c r="AB55" s="354"/>
      <c r="AC55" s="354"/>
      <c r="AD55" s="491"/>
      <c r="AE55" s="331"/>
      <c r="AF55" s="332"/>
      <c r="AG55" s="332"/>
      <c r="AH55" s="339"/>
      <c r="AI55" s="332"/>
      <c r="AJ55" s="332"/>
      <c r="AK55" s="491"/>
      <c r="AL55" s="19">
        <f t="shared" si="86"/>
        <v>0</v>
      </c>
      <c r="AM55" s="19"/>
    </row>
    <row r="56" spans="1:39" s="2" customFormat="1" x14ac:dyDescent="0.2">
      <c r="A56" s="24"/>
      <c r="B56" s="215" t="s">
        <v>82</v>
      </c>
      <c r="C56" s="331"/>
      <c r="D56" s="332"/>
      <c r="E56" s="332"/>
      <c r="F56" s="333"/>
      <c r="G56" s="333"/>
      <c r="H56" s="334"/>
      <c r="I56" s="494"/>
      <c r="J56" s="353"/>
      <c r="K56" s="354"/>
      <c r="L56" s="354"/>
      <c r="M56" s="355"/>
      <c r="N56" s="355"/>
      <c r="O56" s="356"/>
      <c r="P56" s="491"/>
      <c r="Q56" s="331"/>
      <c r="R56" s="332"/>
      <c r="S56" s="332"/>
      <c r="T56" s="333"/>
      <c r="U56" s="333"/>
      <c r="V56" s="334"/>
      <c r="W56" s="491"/>
      <c r="X56" s="353"/>
      <c r="Y56" s="354"/>
      <c r="Z56" s="354"/>
      <c r="AA56" s="355"/>
      <c r="AB56" s="355"/>
      <c r="AC56" s="356"/>
      <c r="AD56" s="491"/>
      <c r="AE56" s="331"/>
      <c r="AF56" s="332"/>
      <c r="AG56" s="332"/>
      <c r="AH56" s="333"/>
      <c r="AI56" s="333"/>
      <c r="AJ56" s="334"/>
      <c r="AK56" s="491"/>
      <c r="AL56" s="19">
        <f t="shared" si="86"/>
        <v>0</v>
      </c>
      <c r="AM56" s="19"/>
    </row>
    <row r="57" spans="1:39" s="2" customFormat="1" ht="13.5" thickBot="1" x14ac:dyDescent="0.25">
      <c r="A57" s="388"/>
      <c r="B57" s="414" t="s">
        <v>83</v>
      </c>
      <c r="C57" s="415"/>
      <c r="D57" s="416"/>
      <c r="E57" s="416"/>
      <c r="F57" s="417"/>
      <c r="G57" s="417"/>
      <c r="H57" s="418"/>
      <c r="I57" s="495">
        <f>SUM(I52:I56)</f>
        <v>0</v>
      </c>
      <c r="J57" s="415"/>
      <c r="K57" s="416"/>
      <c r="L57" s="416"/>
      <c r="M57" s="417"/>
      <c r="N57" s="417"/>
      <c r="O57" s="418"/>
      <c r="P57" s="495">
        <f>SUM(P52:P56)</f>
        <v>0</v>
      </c>
      <c r="Q57" s="415"/>
      <c r="R57" s="416"/>
      <c r="S57" s="416"/>
      <c r="T57" s="417"/>
      <c r="U57" s="417"/>
      <c r="V57" s="418"/>
      <c r="W57" s="495">
        <f>SUM(W52:W56)</f>
        <v>0</v>
      </c>
      <c r="X57" s="415"/>
      <c r="Y57" s="416"/>
      <c r="Z57" s="416"/>
      <c r="AA57" s="417"/>
      <c r="AB57" s="417"/>
      <c r="AC57" s="418"/>
      <c r="AD57" s="495">
        <f>SUM(AD52:AD56)</f>
        <v>0</v>
      </c>
      <c r="AE57" s="415"/>
      <c r="AF57" s="416"/>
      <c r="AG57" s="416"/>
      <c r="AH57" s="417"/>
      <c r="AI57" s="417"/>
      <c r="AJ57" s="418"/>
      <c r="AK57" s="495">
        <f>SUM(AK52:AK56)</f>
        <v>0</v>
      </c>
      <c r="AL57" s="419">
        <f t="shared" si="86"/>
        <v>0</v>
      </c>
      <c r="AM57" s="419" t="b">
        <f>IF(AL57=SUM(AL52:AL56),TRUE)</f>
        <v>1</v>
      </c>
    </row>
    <row r="58" spans="1:39" s="15" customFormat="1" ht="13.5" thickBot="1" x14ac:dyDescent="0.25">
      <c r="A58" s="201" t="s">
        <v>84</v>
      </c>
      <c r="B58" s="203"/>
      <c r="C58" s="219"/>
      <c r="D58" s="218"/>
      <c r="E58" s="218"/>
      <c r="F58" s="218"/>
      <c r="G58" s="218"/>
      <c r="H58" s="218"/>
      <c r="I58" s="220"/>
      <c r="J58" s="219"/>
      <c r="K58" s="218"/>
      <c r="L58" s="218"/>
      <c r="M58" s="218"/>
      <c r="N58" s="218"/>
      <c r="O58" s="218"/>
      <c r="P58" s="220"/>
      <c r="Q58" s="219"/>
      <c r="R58" s="218"/>
      <c r="S58" s="218"/>
      <c r="T58" s="218"/>
      <c r="U58" s="218"/>
      <c r="V58" s="218"/>
      <c r="W58" s="220"/>
      <c r="X58" s="219"/>
      <c r="Y58" s="218"/>
      <c r="Z58" s="218"/>
      <c r="AA58" s="218"/>
      <c r="AB58" s="218"/>
      <c r="AC58" s="218"/>
      <c r="AD58" s="220"/>
      <c r="AE58" s="219"/>
      <c r="AF58" s="218"/>
      <c r="AG58" s="218"/>
      <c r="AH58" s="218"/>
      <c r="AI58" s="218"/>
      <c r="AJ58" s="218"/>
      <c r="AK58" s="220"/>
      <c r="AL58" s="221"/>
      <c r="AM58" s="221"/>
    </row>
    <row r="59" spans="1:39" s="2" customFormat="1" x14ac:dyDescent="0.2">
      <c r="A59" s="22"/>
      <c r="B59" s="437" t="s">
        <v>85</v>
      </c>
      <c r="C59" s="328"/>
      <c r="D59" s="398"/>
      <c r="E59" s="398"/>
      <c r="F59" s="399"/>
      <c r="G59" s="399"/>
      <c r="H59" s="400"/>
      <c r="I59" s="496"/>
      <c r="J59" s="397"/>
      <c r="K59" s="351"/>
      <c r="L59" s="351"/>
      <c r="M59" s="352"/>
      <c r="N59" s="352"/>
      <c r="O59" s="362"/>
      <c r="P59" s="497"/>
      <c r="Q59" s="328"/>
      <c r="R59" s="329"/>
      <c r="S59" s="329"/>
      <c r="T59" s="330"/>
      <c r="U59" s="330"/>
      <c r="V59" s="340"/>
      <c r="W59" s="497"/>
      <c r="X59" s="350"/>
      <c r="Y59" s="351"/>
      <c r="Z59" s="351"/>
      <c r="AA59" s="352"/>
      <c r="AB59" s="352"/>
      <c r="AC59" s="362"/>
      <c r="AD59" s="497"/>
      <c r="AE59" s="328"/>
      <c r="AF59" s="329"/>
      <c r="AG59" s="329"/>
      <c r="AH59" s="330"/>
      <c r="AI59" s="330"/>
      <c r="AJ59" s="340"/>
      <c r="AK59" s="497"/>
      <c r="AL59" s="19">
        <f t="shared" ref="AL59:AL80" si="87">AK59+AD59+W59+P59+I59</f>
        <v>0</v>
      </c>
      <c r="AM59" s="19"/>
    </row>
    <row r="60" spans="1:39" s="2" customFormat="1" x14ac:dyDescent="0.2">
      <c r="A60" s="22"/>
      <c r="B60" s="216" t="s">
        <v>86</v>
      </c>
      <c r="C60" s="331"/>
      <c r="D60" s="332"/>
      <c r="E60" s="332"/>
      <c r="F60" s="333"/>
      <c r="G60" s="333"/>
      <c r="H60" s="345"/>
      <c r="I60" s="489"/>
      <c r="J60" s="363"/>
      <c r="K60" s="364"/>
      <c r="L60" s="364"/>
      <c r="M60" s="365"/>
      <c r="N60" s="365"/>
      <c r="O60" s="366"/>
      <c r="P60" s="491"/>
      <c r="Q60" s="341"/>
      <c r="R60" s="342"/>
      <c r="S60" s="342"/>
      <c r="T60" s="343"/>
      <c r="U60" s="343"/>
      <c r="V60" s="344"/>
      <c r="W60" s="491"/>
      <c r="X60" s="363"/>
      <c r="Y60" s="364"/>
      <c r="Z60" s="364"/>
      <c r="AA60" s="365"/>
      <c r="AB60" s="365"/>
      <c r="AC60" s="366"/>
      <c r="AD60" s="491"/>
      <c r="AE60" s="341"/>
      <c r="AF60" s="342"/>
      <c r="AG60" s="342"/>
      <c r="AH60" s="343"/>
      <c r="AI60" s="343"/>
      <c r="AJ60" s="344"/>
      <c r="AK60" s="491"/>
      <c r="AL60" s="19">
        <f t="shared" ref="AL60" si="88">AK60+AD60+W60+P60+I60</f>
        <v>0</v>
      </c>
      <c r="AM60" s="19"/>
    </row>
    <row r="61" spans="1:39" s="2" customFormat="1" x14ac:dyDescent="0.2">
      <c r="A61" s="22"/>
      <c r="B61" s="216" t="s">
        <v>87</v>
      </c>
      <c r="C61" s="341"/>
      <c r="D61" s="342"/>
      <c r="E61" s="342"/>
      <c r="F61" s="343"/>
      <c r="G61" s="343"/>
      <c r="H61" s="344"/>
      <c r="I61" s="489"/>
      <c r="J61" s="363"/>
      <c r="K61" s="364"/>
      <c r="L61" s="364"/>
      <c r="M61" s="365"/>
      <c r="N61" s="365"/>
      <c r="O61" s="366"/>
      <c r="P61" s="491"/>
      <c r="Q61" s="341"/>
      <c r="R61" s="342"/>
      <c r="S61" s="342"/>
      <c r="T61" s="343"/>
      <c r="U61" s="343"/>
      <c r="V61" s="344"/>
      <c r="W61" s="491"/>
      <c r="X61" s="363"/>
      <c r="Y61" s="364"/>
      <c r="Z61" s="364"/>
      <c r="AA61" s="365"/>
      <c r="AB61" s="365"/>
      <c r="AC61" s="366"/>
      <c r="AD61" s="491"/>
      <c r="AE61" s="341"/>
      <c r="AF61" s="342"/>
      <c r="AG61" s="342"/>
      <c r="AH61" s="343"/>
      <c r="AI61" s="343"/>
      <c r="AJ61" s="344"/>
      <c r="AK61" s="491"/>
      <c r="AL61" s="19">
        <f t="shared" ref="AL61:AL67" si="89">AK61+AD61+W61+P61+I61</f>
        <v>0</v>
      </c>
      <c r="AM61" s="19"/>
    </row>
    <row r="62" spans="1:39" s="2" customFormat="1" x14ac:dyDescent="0.2">
      <c r="A62" s="22"/>
      <c r="B62" s="216" t="s">
        <v>88</v>
      </c>
      <c r="C62" s="341"/>
      <c r="D62" s="342"/>
      <c r="E62" s="342"/>
      <c r="F62" s="343"/>
      <c r="G62" s="343"/>
      <c r="H62" s="344"/>
      <c r="I62" s="489"/>
      <c r="J62" s="363"/>
      <c r="K62" s="364"/>
      <c r="L62" s="364"/>
      <c r="M62" s="365"/>
      <c r="N62" s="365"/>
      <c r="O62" s="366"/>
      <c r="P62" s="491"/>
      <c r="Q62" s="341"/>
      <c r="R62" s="342"/>
      <c r="S62" s="342"/>
      <c r="T62" s="343"/>
      <c r="U62" s="343"/>
      <c r="V62" s="344"/>
      <c r="W62" s="491"/>
      <c r="X62" s="363"/>
      <c r="Y62" s="364"/>
      <c r="Z62" s="364"/>
      <c r="AA62" s="365"/>
      <c r="AB62" s="365"/>
      <c r="AC62" s="366"/>
      <c r="AD62" s="491"/>
      <c r="AE62" s="341"/>
      <c r="AF62" s="342"/>
      <c r="AG62" s="342"/>
      <c r="AH62" s="343"/>
      <c r="AI62" s="343"/>
      <c r="AJ62" s="344"/>
      <c r="AK62" s="491"/>
      <c r="AL62" s="19">
        <f t="shared" si="89"/>
        <v>0</v>
      </c>
      <c r="AM62" s="19"/>
    </row>
    <row r="63" spans="1:39" s="2" customFormat="1" x14ac:dyDescent="0.2">
      <c r="A63" s="22"/>
      <c r="B63" s="216" t="s">
        <v>89</v>
      </c>
      <c r="C63" s="341"/>
      <c r="D63" s="342"/>
      <c r="E63" s="342"/>
      <c r="F63" s="343"/>
      <c r="G63" s="343"/>
      <c r="H63" s="344"/>
      <c r="I63" s="489"/>
      <c r="J63" s="363"/>
      <c r="K63" s="364"/>
      <c r="L63" s="364"/>
      <c r="M63" s="365"/>
      <c r="N63" s="365"/>
      <c r="O63" s="366"/>
      <c r="P63" s="491"/>
      <c r="Q63" s="341"/>
      <c r="R63" s="342"/>
      <c r="S63" s="342"/>
      <c r="T63" s="343"/>
      <c r="U63" s="343"/>
      <c r="V63" s="344"/>
      <c r="W63" s="491"/>
      <c r="X63" s="363"/>
      <c r="Y63" s="364"/>
      <c r="Z63" s="364"/>
      <c r="AA63" s="365"/>
      <c r="AB63" s="365"/>
      <c r="AC63" s="366"/>
      <c r="AD63" s="491"/>
      <c r="AE63" s="341"/>
      <c r="AF63" s="342"/>
      <c r="AG63" s="342"/>
      <c r="AH63" s="343"/>
      <c r="AI63" s="343"/>
      <c r="AJ63" s="344"/>
      <c r="AK63" s="491"/>
      <c r="AL63" s="19">
        <f t="shared" ref="AL63" si="90">AK63+AD63+W63+P63+I63</f>
        <v>0</v>
      </c>
      <c r="AM63" s="19"/>
    </row>
    <row r="64" spans="1:39" s="2" customFormat="1" x14ac:dyDescent="0.2">
      <c r="A64" s="22"/>
      <c r="B64" s="216" t="s">
        <v>90</v>
      </c>
      <c r="C64" s="341"/>
      <c r="D64" s="342"/>
      <c r="E64" s="342"/>
      <c r="F64" s="343"/>
      <c r="G64" s="343"/>
      <c r="H64" s="344"/>
      <c r="I64" s="489"/>
      <c r="J64" s="363"/>
      <c r="K64" s="364"/>
      <c r="L64" s="364"/>
      <c r="M64" s="365"/>
      <c r="N64" s="365"/>
      <c r="O64" s="366"/>
      <c r="P64" s="491"/>
      <c r="Q64" s="341"/>
      <c r="R64" s="342"/>
      <c r="S64" s="342"/>
      <c r="T64" s="343"/>
      <c r="U64" s="343"/>
      <c r="V64" s="344"/>
      <c r="W64" s="491"/>
      <c r="X64" s="363"/>
      <c r="Y64" s="364"/>
      <c r="Z64" s="364"/>
      <c r="AA64" s="365"/>
      <c r="AB64" s="365"/>
      <c r="AC64" s="366"/>
      <c r="AD64" s="491"/>
      <c r="AE64" s="341"/>
      <c r="AF64" s="342"/>
      <c r="AG64" s="342"/>
      <c r="AH64" s="343"/>
      <c r="AI64" s="343"/>
      <c r="AJ64" s="344"/>
      <c r="AK64" s="491"/>
      <c r="AL64" s="19">
        <f t="shared" si="89"/>
        <v>0</v>
      </c>
      <c r="AM64" s="19"/>
    </row>
    <row r="65" spans="1:39" s="2" customFormat="1" x14ac:dyDescent="0.2">
      <c r="A65" s="22"/>
      <c r="B65" s="216" t="s">
        <v>91</v>
      </c>
      <c r="C65" s="341"/>
      <c r="D65" s="342"/>
      <c r="E65" s="342"/>
      <c r="F65" s="343"/>
      <c r="G65" s="343"/>
      <c r="H65" s="344"/>
      <c r="I65" s="489"/>
      <c r="J65" s="363"/>
      <c r="K65" s="364"/>
      <c r="L65" s="364"/>
      <c r="M65" s="365"/>
      <c r="N65" s="365"/>
      <c r="O65" s="366"/>
      <c r="P65" s="491"/>
      <c r="Q65" s="341"/>
      <c r="R65" s="342"/>
      <c r="S65" s="342"/>
      <c r="T65" s="343"/>
      <c r="U65" s="343"/>
      <c r="V65" s="344"/>
      <c r="W65" s="491"/>
      <c r="X65" s="363"/>
      <c r="Y65" s="364"/>
      <c r="Z65" s="364"/>
      <c r="AA65" s="365"/>
      <c r="AB65" s="365"/>
      <c r="AC65" s="366"/>
      <c r="AD65" s="491"/>
      <c r="AE65" s="341"/>
      <c r="AF65" s="342"/>
      <c r="AG65" s="342"/>
      <c r="AH65" s="343"/>
      <c r="AI65" s="343"/>
      <c r="AJ65" s="344"/>
      <c r="AK65" s="491"/>
      <c r="AL65" s="19">
        <f t="shared" si="89"/>
        <v>0</v>
      </c>
      <c r="AM65" s="19"/>
    </row>
    <row r="66" spans="1:39" s="2" customFormat="1" x14ac:dyDescent="0.2">
      <c r="A66" s="22"/>
      <c r="B66" s="216" t="s">
        <v>92</v>
      </c>
      <c r="C66" s="341"/>
      <c r="D66" s="342"/>
      <c r="E66" s="342"/>
      <c r="F66" s="343"/>
      <c r="G66" s="343"/>
      <c r="H66" s="344"/>
      <c r="I66" s="489"/>
      <c r="J66" s="363"/>
      <c r="K66" s="364"/>
      <c r="L66" s="364"/>
      <c r="M66" s="365"/>
      <c r="N66" s="365"/>
      <c r="O66" s="366"/>
      <c r="P66" s="491"/>
      <c r="Q66" s="341"/>
      <c r="R66" s="342"/>
      <c r="S66" s="342"/>
      <c r="T66" s="343"/>
      <c r="U66" s="343"/>
      <c r="V66" s="344"/>
      <c r="W66" s="491"/>
      <c r="X66" s="363"/>
      <c r="Y66" s="364"/>
      <c r="Z66" s="364"/>
      <c r="AA66" s="365"/>
      <c r="AB66" s="365"/>
      <c r="AC66" s="366"/>
      <c r="AD66" s="491"/>
      <c r="AE66" s="341"/>
      <c r="AF66" s="342"/>
      <c r="AG66" s="342"/>
      <c r="AH66" s="343"/>
      <c r="AI66" s="343"/>
      <c r="AJ66" s="344"/>
      <c r="AK66" s="491"/>
      <c r="AL66" s="19">
        <f t="shared" ref="AL66" si="91">AK66+AD66+W66+P66+I66</f>
        <v>0</v>
      </c>
      <c r="AM66" s="19"/>
    </row>
    <row r="67" spans="1:39" s="2" customFormat="1" x14ac:dyDescent="0.2">
      <c r="A67" s="22"/>
      <c r="B67" s="216" t="s">
        <v>93</v>
      </c>
      <c r="C67" s="341"/>
      <c r="D67" s="342"/>
      <c r="E67" s="342"/>
      <c r="F67" s="343"/>
      <c r="G67" s="343"/>
      <c r="H67" s="344"/>
      <c r="I67" s="489"/>
      <c r="J67" s="363"/>
      <c r="K67" s="364"/>
      <c r="L67" s="364"/>
      <c r="M67" s="365"/>
      <c r="N67" s="365"/>
      <c r="O67" s="366"/>
      <c r="P67" s="491"/>
      <c r="Q67" s="341"/>
      <c r="R67" s="342"/>
      <c r="S67" s="342"/>
      <c r="T67" s="343"/>
      <c r="U67" s="343"/>
      <c r="V67" s="344"/>
      <c r="W67" s="491"/>
      <c r="X67" s="363"/>
      <c r="Y67" s="364"/>
      <c r="Z67" s="364"/>
      <c r="AA67" s="365"/>
      <c r="AB67" s="365"/>
      <c r="AC67" s="366"/>
      <c r="AD67" s="491"/>
      <c r="AE67" s="341"/>
      <c r="AF67" s="342"/>
      <c r="AG67" s="342"/>
      <c r="AH67" s="343"/>
      <c r="AI67" s="343"/>
      <c r="AJ67" s="344"/>
      <c r="AK67" s="491"/>
      <c r="AL67" s="19">
        <f t="shared" si="89"/>
        <v>0</v>
      </c>
      <c r="AM67" s="19"/>
    </row>
    <row r="68" spans="1:39" s="2" customFormat="1" x14ac:dyDescent="0.2">
      <c r="A68" s="22"/>
      <c r="B68" s="300" t="s">
        <v>94</v>
      </c>
      <c r="C68" s="301"/>
      <c r="D68" s="302"/>
      <c r="E68" s="302"/>
      <c r="F68" s="303"/>
      <c r="G68" s="303"/>
      <c r="H68" s="304" t="s">
        <v>94</v>
      </c>
      <c r="I68" s="498">
        <f>SUM(I59:I67)</f>
        <v>0</v>
      </c>
      <c r="J68" s="301"/>
      <c r="K68" s="302"/>
      <c r="L68" s="302"/>
      <c r="M68" s="303"/>
      <c r="N68" s="303"/>
      <c r="O68" s="304" t="s">
        <v>94</v>
      </c>
      <c r="P68" s="499">
        <f>SUM(P59:P67)</f>
        <v>0</v>
      </c>
      <c r="Q68" s="301"/>
      <c r="R68" s="302"/>
      <c r="S68" s="302"/>
      <c r="T68" s="303"/>
      <c r="U68" s="303"/>
      <c r="V68" s="304" t="s">
        <v>94</v>
      </c>
      <c r="W68" s="498">
        <f>SUM(W59:W67)</f>
        <v>0</v>
      </c>
      <c r="X68" s="301"/>
      <c r="Y68" s="302"/>
      <c r="Z68" s="302"/>
      <c r="AA68" s="303"/>
      <c r="AB68" s="303"/>
      <c r="AC68" s="304" t="s">
        <v>94</v>
      </c>
      <c r="AD68" s="498">
        <f>SUM(AD59:AD67)</f>
        <v>0</v>
      </c>
      <c r="AE68" s="301"/>
      <c r="AF68" s="302"/>
      <c r="AG68" s="302"/>
      <c r="AH68" s="303"/>
      <c r="AI68" s="303"/>
      <c r="AJ68" s="304" t="s">
        <v>94</v>
      </c>
      <c r="AK68" s="498">
        <f>SUM(AK59:AK67)</f>
        <v>0</v>
      </c>
      <c r="AL68" s="441">
        <f>SUM(AK68,AD68,W68,P68,I68)</f>
        <v>0</v>
      </c>
      <c r="AM68" s="441"/>
    </row>
    <row r="69" spans="1:39" s="2" customFormat="1" x14ac:dyDescent="0.2">
      <c r="A69" s="22"/>
      <c r="B69" s="300" t="s">
        <v>95</v>
      </c>
      <c r="C69" s="331"/>
      <c r="D69" s="332"/>
      <c r="E69" s="332"/>
      <c r="F69" s="333"/>
      <c r="G69" s="333"/>
      <c r="H69" s="345"/>
      <c r="I69" s="489"/>
      <c r="J69" s="353"/>
      <c r="K69" s="354"/>
      <c r="L69" s="354"/>
      <c r="M69" s="355"/>
      <c r="N69" s="355"/>
      <c r="O69" s="367"/>
      <c r="P69" s="491"/>
      <c r="Q69" s="331"/>
      <c r="R69" s="332"/>
      <c r="S69" s="332"/>
      <c r="T69" s="333"/>
      <c r="U69" s="333"/>
      <c r="V69" s="345"/>
      <c r="W69" s="491"/>
      <c r="X69" s="353"/>
      <c r="Y69" s="354"/>
      <c r="Z69" s="354"/>
      <c r="AA69" s="355"/>
      <c r="AB69" s="355"/>
      <c r="AC69" s="367"/>
      <c r="AD69" s="491"/>
      <c r="AE69" s="331"/>
      <c r="AF69" s="332"/>
      <c r="AG69" s="332"/>
      <c r="AH69" s="333"/>
      <c r="AI69" s="333"/>
      <c r="AJ69" s="345"/>
      <c r="AK69" s="491"/>
      <c r="AL69" s="19">
        <f t="shared" si="87"/>
        <v>0</v>
      </c>
      <c r="AM69" s="19"/>
    </row>
    <row r="70" spans="1:39" s="2" customFormat="1" x14ac:dyDescent="0.2">
      <c r="A70" s="22"/>
      <c r="B70" s="300" t="s">
        <v>96</v>
      </c>
      <c r="C70" s="331"/>
      <c r="D70" s="332"/>
      <c r="E70" s="332"/>
      <c r="F70" s="333"/>
      <c r="G70" s="333"/>
      <c r="H70" s="345"/>
      <c r="I70" s="489"/>
      <c r="J70" s="353"/>
      <c r="K70" s="354"/>
      <c r="L70" s="354"/>
      <c r="M70" s="355"/>
      <c r="N70" s="355"/>
      <c r="O70" s="367"/>
      <c r="P70" s="491"/>
      <c r="Q70" s="331"/>
      <c r="R70" s="332"/>
      <c r="S70" s="332"/>
      <c r="T70" s="333"/>
      <c r="U70" s="333"/>
      <c r="V70" s="345"/>
      <c r="W70" s="491"/>
      <c r="X70" s="353"/>
      <c r="Y70" s="354"/>
      <c r="Z70" s="354"/>
      <c r="AA70" s="355"/>
      <c r="AB70" s="355"/>
      <c r="AC70" s="367"/>
      <c r="AD70" s="491"/>
      <c r="AE70" s="331"/>
      <c r="AF70" s="332"/>
      <c r="AG70" s="332"/>
      <c r="AH70" s="333"/>
      <c r="AI70" s="333"/>
      <c r="AJ70" s="345"/>
      <c r="AK70" s="491"/>
      <c r="AL70" s="19">
        <f t="shared" si="87"/>
        <v>0</v>
      </c>
      <c r="AM70" s="19"/>
    </row>
    <row r="71" spans="1:39" s="2" customFormat="1" x14ac:dyDescent="0.2">
      <c r="A71" s="22"/>
      <c r="B71" s="300" t="s">
        <v>97</v>
      </c>
      <c r="C71" s="331"/>
      <c r="D71" s="332"/>
      <c r="E71" s="332"/>
      <c r="F71" s="333"/>
      <c r="G71" s="333"/>
      <c r="H71" s="345"/>
      <c r="I71" s="489"/>
      <c r="J71" s="353"/>
      <c r="K71" s="354"/>
      <c r="L71" s="354"/>
      <c r="M71" s="355"/>
      <c r="N71" s="355"/>
      <c r="O71" s="367"/>
      <c r="P71" s="491"/>
      <c r="Q71" s="331"/>
      <c r="R71" s="332"/>
      <c r="S71" s="332"/>
      <c r="T71" s="333"/>
      <c r="U71" s="333"/>
      <c r="V71" s="345"/>
      <c r="W71" s="491"/>
      <c r="X71" s="353"/>
      <c r="Y71" s="354"/>
      <c r="Z71" s="354"/>
      <c r="AA71" s="355"/>
      <c r="AB71" s="355"/>
      <c r="AC71" s="367"/>
      <c r="AD71" s="491"/>
      <c r="AE71" s="331"/>
      <c r="AF71" s="332"/>
      <c r="AG71" s="332"/>
      <c r="AH71" s="333"/>
      <c r="AI71" s="333"/>
      <c r="AJ71" s="345"/>
      <c r="AK71" s="491"/>
      <c r="AL71" s="19">
        <f t="shared" si="87"/>
        <v>0</v>
      </c>
      <c r="AM71" s="19"/>
    </row>
    <row r="72" spans="1:39" s="2" customFormat="1" x14ac:dyDescent="0.2">
      <c r="A72" s="22"/>
      <c r="B72" s="300" t="s">
        <v>98</v>
      </c>
      <c r="C72" s="331" t="s">
        <v>99</v>
      </c>
      <c r="D72" s="332"/>
      <c r="E72" s="332"/>
      <c r="F72" s="333"/>
      <c r="G72" s="333"/>
      <c r="H72" s="345"/>
      <c r="I72" s="489"/>
      <c r="J72" s="353"/>
      <c r="K72" s="354"/>
      <c r="L72" s="354"/>
      <c r="M72" s="355"/>
      <c r="N72" s="355"/>
      <c r="O72" s="367"/>
      <c r="P72" s="491"/>
      <c r="Q72" s="331"/>
      <c r="R72" s="332"/>
      <c r="S72" s="332"/>
      <c r="T72" s="333"/>
      <c r="U72" s="333"/>
      <c r="V72" s="345"/>
      <c r="W72" s="491"/>
      <c r="X72" s="353"/>
      <c r="Y72" s="354"/>
      <c r="Z72" s="354"/>
      <c r="AA72" s="355"/>
      <c r="AB72" s="355"/>
      <c r="AC72" s="367"/>
      <c r="AD72" s="491"/>
      <c r="AE72" s="331"/>
      <c r="AF72" s="332"/>
      <c r="AG72" s="332"/>
      <c r="AH72" s="333"/>
      <c r="AI72" s="333"/>
      <c r="AJ72" s="345"/>
      <c r="AK72" s="491"/>
      <c r="AL72" s="19">
        <f t="shared" si="87"/>
        <v>0</v>
      </c>
      <c r="AM72" s="19"/>
    </row>
    <row r="73" spans="1:39" s="2" customFormat="1" x14ac:dyDescent="0.2">
      <c r="A73" s="22"/>
      <c r="B73" s="300" t="s">
        <v>100</v>
      </c>
      <c r="C73" s="341"/>
      <c r="D73" s="342"/>
      <c r="E73" s="342"/>
      <c r="F73" s="343"/>
      <c r="G73" s="343"/>
      <c r="H73" s="344"/>
      <c r="I73" s="489"/>
      <c r="J73" s="363"/>
      <c r="K73" s="364"/>
      <c r="L73" s="364"/>
      <c r="M73" s="365"/>
      <c r="N73" s="365"/>
      <c r="O73" s="366"/>
      <c r="P73" s="491"/>
      <c r="Q73" s="341"/>
      <c r="R73" s="342"/>
      <c r="S73" s="342"/>
      <c r="T73" s="343"/>
      <c r="U73" s="343"/>
      <c r="V73" s="344"/>
      <c r="W73" s="491"/>
      <c r="X73" s="363"/>
      <c r="Y73" s="364"/>
      <c r="Z73" s="364"/>
      <c r="AA73" s="365"/>
      <c r="AB73" s="365"/>
      <c r="AC73" s="366"/>
      <c r="AD73" s="491"/>
      <c r="AE73" s="341"/>
      <c r="AF73" s="342"/>
      <c r="AG73" s="342"/>
      <c r="AH73" s="343"/>
      <c r="AI73" s="343"/>
      <c r="AJ73" s="344"/>
      <c r="AK73" s="491"/>
      <c r="AL73" s="19">
        <f t="shared" si="87"/>
        <v>0</v>
      </c>
      <c r="AM73" s="19"/>
    </row>
    <row r="74" spans="1:39" s="2" customFormat="1" ht="12.75" customHeight="1" x14ac:dyDescent="0.2">
      <c r="A74" s="421"/>
      <c r="B74" s="410" t="s">
        <v>101</v>
      </c>
      <c r="C74" s="411"/>
      <c r="D74" s="411"/>
      <c r="E74" s="412"/>
      <c r="F74" s="411"/>
      <c r="G74" s="413"/>
      <c r="H74" s="411"/>
      <c r="I74" s="489"/>
      <c r="J74" s="423"/>
      <c r="K74" s="424"/>
      <c r="L74" s="425"/>
      <c r="M74" s="424"/>
      <c r="N74" s="426"/>
      <c r="O74" s="424"/>
      <c r="P74" s="491"/>
      <c r="Q74" s="422"/>
      <c r="R74" s="411"/>
      <c r="S74" s="412"/>
      <c r="T74" s="411"/>
      <c r="U74" s="413"/>
      <c r="V74" s="411"/>
      <c r="W74" s="491"/>
      <c r="X74" s="422"/>
      <c r="Y74" s="411"/>
      <c r="Z74" s="412"/>
      <c r="AA74" s="411"/>
      <c r="AB74" s="413"/>
      <c r="AC74" s="411"/>
      <c r="AD74" s="491"/>
      <c r="AE74" s="423"/>
      <c r="AF74" s="424"/>
      <c r="AG74" s="425"/>
      <c r="AH74" s="424"/>
      <c r="AI74" s="426"/>
      <c r="AJ74" s="424"/>
      <c r="AK74" s="491"/>
      <c r="AL74" s="419">
        <f t="shared" si="87"/>
        <v>0</v>
      </c>
      <c r="AM74" s="419"/>
    </row>
    <row r="75" spans="1:39" s="2" customFormat="1" x14ac:dyDescent="0.2">
      <c r="A75" s="22"/>
      <c r="B75" s="396" t="s">
        <v>102</v>
      </c>
      <c r="C75" s="439" t="s">
        <v>103</v>
      </c>
      <c r="D75" s="401"/>
      <c r="E75" s="402"/>
      <c r="F75" s="403"/>
      <c r="G75" s="400"/>
      <c r="H75" s="404"/>
      <c r="I75" s="489"/>
      <c r="J75" s="434"/>
      <c r="K75" s="405"/>
      <c r="L75" s="406"/>
      <c r="M75" s="407"/>
      <c r="N75" s="339"/>
      <c r="O75" s="408"/>
      <c r="P75" s="491"/>
      <c r="Q75" s="331"/>
      <c r="R75" s="332"/>
      <c r="S75" s="332"/>
      <c r="T75" s="333"/>
      <c r="U75" s="333"/>
      <c r="V75" s="345"/>
      <c r="W75" s="491"/>
      <c r="X75" s="440"/>
      <c r="Y75" s="405"/>
      <c r="Z75" s="406"/>
      <c r="AA75" s="407"/>
      <c r="AB75" s="339"/>
      <c r="AC75" s="435"/>
      <c r="AD75" s="491"/>
      <c r="AE75" s="440"/>
      <c r="AF75" s="405"/>
      <c r="AG75" s="406"/>
      <c r="AH75" s="407"/>
      <c r="AI75" s="339"/>
      <c r="AJ75" s="435"/>
      <c r="AK75" s="500"/>
      <c r="AL75" s="19">
        <f t="shared" si="87"/>
        <v>0</v>
      </c>
      <c r="AM75" s="19"/>
    </row>
    <row r="76" spans="1:39" s="2" customFormat="1" x14ac:dyDescent="0.2">
      <c r="A76" s="22"/>
      <c r="B76" s="396" t="s">
        <v>102</v>
      </c>
      <c r="C76" s="439" t="s">
        <v>103</v>
      </c>
      <c r="D76" s="401"/>
      <c r="E76" s="402"/>
      <c r="F76" s="403"/>
      <c r="G76" s="400"/>
      <c r="H76" s="404"/>
      <c r="I76" s="489"/>
      <c r="J76" s="433"/>
      <c r="K76" s="401"/>
      <c r="L76" s="402"/>
      <c r="M76" s="403"/>
      <c r="N76" s="400"/>
      <c r="O76" s="404"/>
      <c r="P76" s="491"/>
      <c r="Q76" s="341"/>
      <c r="R76" s="342"/>
      <c r="S76" s="342"/>
      <c r="T76" s="343"/>
      <c r="U76" s="343"/>
      <c r="V76" s="344"/>
      <c r="W76" s="500"/>
      <c r="X76" s="427"/>
      <c r="Y76" s="428"/>
      <c r="Z76" s="429"/>
      <c r="AA76" s="430"/>
      <c r="AB76" s="431"/>
      <c r="AC76" s="432"/>
      <c r="AD76" s="491"/>
      <c r="AE76" s="433"/>
      <c r="AF76" s="401"/>
      <c r="AG76" s="402"/>
      <c r="AH76" s="403"/>
      <c r="AI76" s="400"/>
      <c r="AJ76" s="436"/>
      <c r="AK76" s="500"/>
      <c r="AL76" s="19">
        <f t="shared" si="87"/>
        <v>0</v>
      </c>
      <c r="AM76" s="19"/>
    </row>
    <row r="77" spans="1:39" s="2" customFormat="1" ht="13.5" thickBot="1" x14ac:dyDescent="0.25">
      <c r="A77" s="22"/>
      <c r="B77" s="396" t="s">
        <v>102</v>
      </c>
      <c r="C77" s="439" t="s">
        <v>103</v>
      </c>
      <c r="D77" s="405"/>
      <c r="E77" s="406"/>
      <c r="F77" s="407"/>
      <c r="G77" s="339"/>
      <c r="H77" s="408"/>
      <c r="I77" s="489"/>
      <c r="J77" s="433"/>
      <c r="K77" s="401"/>
      <c r="L77" s="402"/>
      <c r="M77" s="403"/>
      <c r="N77" s="400"/>
      <c r="O77" s="404"/>
      <c r="P77" s="491"/>
      <c r="Q77" s="434"/>
      <c r="R77" s="405"/>
      <c r="S77" s="406"/>
      <c r="T77" s="407"/>
      <c r="U77" s="339"/>
      <c r="V77" s="435"/>
      <c r="W77" s="500"/>
      <c r="X77" s="409"/>
      <c r="Y77" s="405"/>
      <c r="Z77" s="406"/>
      <c r="AA77" s="407"/>
      <c r="AB77" s="339"/>
      <c r="AC77" s="435"/>
      <c r="AD77" s="491"/>
      <c r="AE77" s="433"/>
      <c r="AF77" s="401"/>
      <c r="AG77" s="402"/>
      <c r="AH77" s="403"/>
      <c r="AI77" s="400"/>
      <c r="AJ77" s="436"/>
      <c r="AK77" s="500"/>
      <c r="AL77" s="19">
        <f t="shared" si="87"/>
        <v>0</v>
      </c>
      <c r="AM77" s="19"/>
    </row>
    <row r="78" spans="1:39" s="2" customFormat="1" x14ac:dyDescent="0.2">
      <c r="A78" s="22"/>
      <c r="B78" s="300" t="s">
        <v>104</v>
      </c>
      <c r="C78" s="443"/>
      <c r="D78" s="444"/>
      <c r="E78" s="445">
        <v>30</v>
      </c>
      <c r="F78" s="444"/>
      <c r="G78" s="446"/>
      <c r="H78" s="444"/>
      <c r="I78" s="447">
        <f>H78*F78*D78</f>
        <v>0</v>
      </c>
      <c r="J78" s="443"/>
      <c r="K78" s="444"/>
      <c r="L78" s="445"/>
      <c r="M78" s="444"/>
      <c r="N78" s="446"/>
      <c r="O78" s="444"/>
      <c r="P78" s="447">
        <f>O78*M78*K78</f>
        <v>0</v>
      </c>
      <c r="Q78" s="443"/>
      <c r="R78" s="444"/>
      <c r="S78" s="445"/>
      <c r="T78" s="444"/>
      <c r="U78" s="446"/>
      <c r="V78" s="444"/>
      <c r="W78" s="447">
        <f>V78*T78*R78</f>
        <v>0</v>
      </c>
      <c r="X78" s="443"/>
      <c r="Y78" s="444"/>
      <c r="Z78" s="445"/>
      <c r="AA78" s="444"/>
      <c r="AB78" s="446"/>
      <c r="AC78" s="444"/>
      <c r="AD78" s="447">
        <f>AC78*AA78*Y78</f>
        <v>0</v>
      </c>
      <c r="AE78" s="443"/>
      <c r="AF78" s="444"/>
      <c r="AG78" s="445"/>
      <c r="AH78" s="444"/>
      <c r="AI78" s="446"/>
      <c r="AJ78" s="444"/>
      <c r="AK78" s="447">
        <f>AJ78*AH78*AF78</f>
        <v>0</v>
      </c>
      <c r="AL78" s="19">
        <f t="shared" ref="AL78" si="92">AK78+AD78+W78+P78+I78</f>
        <v>0</v>
      </c>
      <c r="AM78" s="19"/>
    </row>
    <row r="79" spans="1:39" s="2" customFormat="1" ht="13.5" thickBot="1" x14ac:dyDescent="0.25">
      <c r="A79" s="22"/>
      <c r="B79" s="216"/>
      <c r="C79" s="513" t="s">
        <v>105</v>
      </c>
      <c r="D79" s="514"/>
      <c r="E79" s="509" t="s">
        <v>106</v>
      </c>
      <c r="F79" s="510"/>
      <c r="G79" s="511" t="s">
        <v>107</v>
      </c>
      <c r="H79" s="512"/>
      <c r="I79" s="448"/>
      <c r="J79" s="513" t="s">
        <v>105</v>
      </c>
      <c r="K79" s="514"/>
      <c r="L79" s="509" t="s">
        <v>106</v>
      </c>
      <c r="M79" s="510"/>
      <c r="N79" s="511" t="s">
        <v>107</v>
      </c>
      <c r="O79" s="512"/>
      <c r="P79" s="449"/>
      <c r="Q79" s="513" t="s">
        <v>105</v>
      </c>
      <c r="R79" s="514"/>
      <c r="S79" s="509" t="s">
        <v>106</v>
      </c>
      <c r="T79" s="510"/>
      <c r="U79" s="511" t="s">
        <v>107</v>
      </c>
      <c r="V79" s="512"/>
      <c r="W79" s="449"/>
      <c r="X79" s="513" t="s">
        <v>105</v>
      </c>
      <c r="Y79" s="514"/>
      <c r="Z79" s="509" t="s">
        <v>106</v>
      </c>
      <c r="AA79" s="510"/>
      <c r="AB79" s="511" t="s">
        <v>107</v>
      </c>
      <c r="AC79" s="512"/>
      <c r="AD79" s="449"/>
      <c r="AE79" s="513" t="s">
        <v>105</v>
      </c>
      <c r="AF79" s="514"/>
      <c r="AG79" s="509" t="s">
        <v>106</v>
      </c>
      <c r="AH79" s="510"/>
      <c r="AI79" s="511" t="s">
        <v>107</v>
      </c>
      <c r="AJ79" s="512"/>
      <c r="AK79" s="449"/>
      <c r="AL79" s="450"/>
      <c r="AM79" s="19"/>
    </row>
    <row r="80" spans="1:39" s="2" customFormat="1" ht="13.5" thickBot="1" x14ac:dyDescent="0.25">
      <c r="A80" s="22"/>
      <c r="B80" s="213" t="s">
        <v>108</v>
      </c>
      <c r="C80" s="276"/>
      <c r="D80" s="224"/>
      <c r="E80" s="224"/>
      <c r="F80" s="277"/>
      <c r="G80" s="277"/>
      <c r="H80" s="278"/>
      <c r="I80" s="501">
        <f>SUM(I60:I79)-I68</f>
        <v>0</v>
      </c>
      <c r="J80" s="276"/>
      <c r="K80" s="224"/>
      <c r="L80" s="224"/>
      <c r="M80" s="277"/>
      <c r="N80" s="277"/>
      <c r="O80" s="278"/>
      <c r="P80" s="502">
        <f>SUM(P60:P79)-P68</f>
        <v>0</v>
      </c>
      <c r="Q80" s="276"/>
      <c r="R80" s="224"/>
      <c r="S80" s="224"/>
      <c r="T80" s="277"/>
      <c r="U80" s="277"/>
      <c r="V80" s="278"/>
      <c r="W80" s="502">
        <f>SUM(W60:W79)-W68</f>
        <v>0</v>
      </c>
      <c r="X80" s="25"/>
      <c r="Y80" s="48"/>
      <c r="Z80" s="48"/>
      <c r="AA80" s="28"/>
      <c r="AB80" s="28"/>
      <c r="AC80" s="442"/>
      <c r="AD80" s="502">
        <f>SUM(AD60:AD79)-AD68</f>
        <v>0</v>
      </c>
      <c r="AE80" s="276"/>
      <c r="AF80" s="224"/>
      <c r="AG80" s="224"/>
      <c r="AH80" s="277"/>
      <c r="AI80" s="277"/>
      <c r="AJ80" s="278"/>
      <c r="AK80" s="502">
        <f>SUM(AK60:AK79)-AK68</f>
        <v>0</v>
      </c>
      <c r="AL80" s="19">
        <f t="shared" si="87"/>
        <v>0</v>
      </c>
      <c r="AM80" s="19" t="b">
        <f>IF(AL80=SUM(AL68:AL74),TRUE)</f>
        <v>1</v>
      </c>
    </row>
    <row r="81" spans="1:39" s="15" customFormat="1" ht="13.5" thickBot="1" x14ac:dyDescent="0.25">
      <c r="A81" s="269" t="s">
        <v>109</v>
      </c>
      <c r="B81" s="305"/>
      <c r="C81" s="288"/>
      <c r="D81" s="288"/>
      <c r="E81" s="288"/>
      <c r="F81" s="288"/>
      <c r="G81" s="288"/>
      <c r="H81" s="288"/>
      <c r="I81" s="289"/>
      <c r="J81" s="290"/>
      <c r="K81" s="288"/>
      <c r="L81" s="288"/>
      <c r="M81" s="288"/>
      <c r="N81" s="288"/>
      <c r="O81" s="288"/>
      <c r="P81" s="289"/>
      <c r="Q81" s="290"/>
      <c r="R81" s="288"/>
      <c r="S81" s="288"/>
      <c r="T81" s="288"/>
      <c r="U81" s="288"/>
      <c r="V81" s="288"/>
      <c r="W81" s="289"/>
      <c r="X81" s="290"/>
      <c r="Y81" s="288"/>
      <c r="Z81" s="288"/>
      <c r="AA81" s="288"/>
      <c r="AB81" s="288"/>
      <c r="AC81" s="288"/>
      <c r="AD81" s="289"/>
      <c r="AE81" s="290"/>
      <c r="AF81" s="288"/>
      <c r="AG81" s="288"/>
      <c r="AH81" s="288"/>
      <c r="AI81" s="288"/>
      <c r="AJ81" s="288"/>
      <c r="AK81" s="289"/>
      <c r="AL81" s="291"/>
      <c r="AM81" s="291"/>
    </row>
    <row r="82" spans="1:39" s="2" customFormat="1" x14ac:dyDescent="0.2">
      <c r="A82" s="261"/>
      <c r="B82" s="262" t="s">
        <v>110</v>
      </c>
      <c r="C82" s="331"/>
      <c r="D82" s="342"/>
      <c r="E82" s="332"/>
      <c r="F82" s="333"/>
      <c r="G82" s="333"/>
      <c r="H82" s="345"/>
      <c r="I82" s="489"/>
      <c r="J82" s="353"/>
      <c r="K82" s="354"/>
      <c r="L82" s="354"/>
      <c r="M82" s="355"/>
      <c r="N82" s="355"/>
      <c r="O82" s="367"/>
      <c r="P82" s="503"/>
      <c r="Q82" s="331"/>
      <c r="R82" s="332"/>
      <c r="S82" s="332"/>
      <c r="T82" s="333"/>
      <c r="U82" s="333"/>
      <c r="V82" s="345"/>
      <c r="W82" s="503"/>
      <c r="X82" s="353"/>
      <c r="Y82" s="354"/>
      <c r="Z82" s="354"/>
      <c r="AA82" s="355"/>
      <c r="AB82" s="355"/>
      <c r="AC82" s="367"/>
      <c r="AD82" s="503"/>
      <c r="AE82" s="331"/>
      <c r="AF82" s="332"/>
      <c r="AG82" s="332"/>
      <c r="AH82" s="333"/>
      <c r="AI82" s="333"/>
      <c r="AJ82" s="345"/>
      <c r="AK82" s="503"/>
      <c r="AL82" s="19">
        <f>AK82+AD82+W82+P82+I82</f>
        <v>0</v>
      </c>
      <c r="AM82" s="19"/>
    </row>
    <row r="83" spans="1:39" s="2" customFormat="1" x14ac:dyDescent="0.2">
      <c r="A83" s="263"/>
      <c r="B83" s="262" t="s">
        <v>111</v>
      </c>
      <c r="C83" s="331"/>
      <c r="D83" s="346"/>
      <c r="E83" s="332"/>
      <c r="F83" s="333"/>
      <c r="G83" s="333"/>
      <c r="H83" s="347"/>
      <c r="I83" s="489"/>
      <c r="J83" s="353"/>
      <c r="K83" s="354"/>
      <c r="L83" s="354"/>
      <c r="M83" s="355"/>
      <c r="N83" s="355"/>
      <c r="O83" s="367"/>
      <c r="P83" s="489"/>
      <c r="Q83" s="331"/>
      <c r="R83" s="332"/>
      <c r="S83" s="332"/>
      <c r="T83" s="333"/>
      <c r="U83" s="333"/>
      <c r="V83" s="345"/>
      <c r="W83" s="489"/>
      <c r="X83" s="353"/>
      <c r="Y83" s="354"/>
      <c r="Z83" s="354"/>
      <c r="AA83" s="355"/>
      <c r="AB83" s="355"/>
      <c r="AC83" s="367"/>
      <c r="AD83" s="489"/>
      <c r="AE83" s="331"/>
      <c r="AF83" s="332"/>
      <c r="AG83" s="332"/>
      <c r="AH83" s="333"/>
      <c r="AI83" s="333"/>
      <c r="AJ83" s="345"/>
      <c r="AK83" s="489"/>
      <c r="AL83" s="19">
        <f>AK83+AD83+W83+P83+I83</f>
        <v>0</v>
      </c>
      <c r="AM83" s="19"/>
    </row>
    <row r="84" spans="1:39" s="2" customFormat="1" x14ac:dyDescent="0.2">
      <c r="A84" s="263"/>
      <c r="B84" s="262" t="s">
        <v>112</v>
      </c>
      <c r="C84" s="341"/>
      <c r="D84" s="348"/>
      <c r="E84" s="342"/>
      <c r="F84" s="343"/>
      <c r="G84" s="343"/>
      <c r="H84" s="344"/>
      <c r="I84" s="492">
        <f>I83+I82</f>
        <v>0</v>
      </c>
      <c r="J84" s="363"/>
      <c r="K84" s="364"/>
      <c r="L84" s="364"/>
      <c r="M84" s="365"/>
      <c r="N84" s="365"/>
      <c r="O84" s="366"/>
      <c r="P84" s="492">
        <f>P83+P82</f>
        <v>0</v>
      </c>
      <c r="Q84" s="341"/>
      <c r="R84" s="342"/>
      <c r="S84" s="342"/>
      <c r="T84" s="343"/>
      <c r="U84" s="343"/>
      <c r="V84" s="344"/>
      <c r="W84" s="492">
        <f>W83+W82</f>
        <v>0</v>
      </c>
      <c r="X84" s="363"/>
      <c r="Y84" s="364"/>
      <c r="Z84" s="364"/>
      <c r="AA84" s="365"/>
      <c r="AB84" s="365"/>
      <c r="AC84" s="366"/>
      <c r="AD84" s="492">
        <f>AD83+AD82</f>
        <v>0</v>
      </c>
      <c r="AE84" s="341"/>
      <c r="AF84" s="342"/>
      <c r="AG84" s="342"/>
      <c r="AH84" s="343"/>
      <c r="AI84" s="343"/>
      <c r="AJ84" s="344"/>
      <c r="AK84" s="492">
        <f>AK83+AK82</f>
        <v>0</v>
      </c>
      <c r="AL84" s="19">
        <f>AK84+AD84+W84+P84+I84</f>
        <v>0</v>
      </c>
      <c r="AM84" s="19"/>
    </row>
    <row r="85" spans="1:39" s="2" customFormat="1" x14ac:dyDescent="0.2">
      <c r="A85" s="263"/>
      <c r="B85" s="264" t="s">
        <v>113</v>
      </c>
      <c r="C85" s="341"/>
      <c r="D85" s="342"/>
      <c r="E85" s="342"/>
      <c r="F85" s="343"/>
      <c r="G85" s="343"/>
      <c r="H85" s="344"/>
      <c r="I85" s="492">
        <f>IF(I84&gt;=25000,25000,I84)</f>
        <v>0</v>
      </c>
      <c r="J85" s="363"/>
      <c r="K85" s="364"/>
      <c r="L85" s="364"/>
      <c r="M85" s="365"/>
      <c r="N85" s="365"/>
      <c r="O85" s="366"/>
      <c r="P85" s="492">
        <f>IF((I84+P84)&gt;=25000,25000-I85,P84)</f>
        <v>0</v>
      </c>
      <c r="Q85" s="341"/>
      <c r="R85" s="342"/>
      <c r="S85" s="342"/>
      <c r="T85" s="343"/>
      <c r="U85" s="343"/>
      <c r="V85" s="344"/>
      <c r="W85" s="492">
        <f>IF(($I$84+$P$84+$W$84)&gt;=25000,25000-I85-P85,W84)</f>
        <v>0</v>
      </c>
      <c r="X85" s="363"/>
      <c r="Y85" s="364"/>
      <c r="Z85" s="364"/>
      <c r="AA85" s="365"/>
      <c r="AB85" s="365"/>
      <c r="AC85" s="366"/>
      <c r="AD85" s="492">
        <f>IF(($I$84+$P$84+$W$84+$AD$84)&gt;=25000,25000-W85-P85-I85,AD84)</f>
        <v>0</v>
      </c>
      <c r="AE85" s="341"/>
      <c r="AF85" s="342"/>
      <c r="AG85" s="342"/>
      <c r="AH85" s="343"/>
      <c r="AI85" s="343"/>
      <c r="AJ85" s="344"/>
      <c r="AK85" s="492">
        <f>IF((I84+P84+W84+AD84+AK84)&gt;=25000,25000-I85-P85-W85-AD85,AK84)</f>
        <v>0</v>
      </c>
      <c r="AL85" s="19">
        <f>AK85+AD85+W85+P85+I85</f>
        <v>0</v>
      </c>
      <c r="AM85" s="19">
        <f>IF(AL84&gt;25000,25000,0)</f>
        <v>0</v>
      </c>
    </row>
    <row r="86" spans="1:39" s="2" customFormat="1" ht="13.5" thickBot="1" x14ac:dyDescent="0.25">
      <c r="A86" s="263"/>
      <c r="B86" s="264" t="s">
        <v>114</v>
      </c>
      <c r="C86" s="331"/>
      <c r="D86" s="332"/>
      <c r="E86" s="332"/>
      <c r="F86" s="333"/>
      <c r="G86" s="333"/>
      <c r="H86" s="345"/>
      <c r="I86" s="492">
        <f>I84-I85</f>
        <v>0</v>
      </c>
      <c r="J86" s="353"/>
      <c r="K86" s="354"/>
      <c r="L86" s="354"/>
      <c r="M86" s="355"/>
      <c r="N86" s="355"/>
      <c r="O86" s="367"/>
      <c r="P86" s="492">
        <f>P84-P85</f>
        <v>0</v>
      </c>
      <c r="Q86" s="331"/>
      <c r="R86" s="332"/>
      <c r="S86" s="332"/>
      <c r="T86" s="333"/>
      <c r="U86" s="333"/>
      <c r="V86" s="345"/>
      <c r="W86" s="492">
        <f>W84-W85</f>
        <v>0</v>
      </c>
      <c r="X86" s="353"/>
      <c r="Y86" s="354"/>
      <c r="Z86" s="354"/>
      <c r="AA86" s="355"/>
      <c r="AB86" s="355"/>
      <c r="AC86" s="367"/>
      <c r="AD86" s="492">
        <f>AD84-AD85</f>
        <v>0</v>
      </c>
      <c r="AE86" s="331"/>
      <c r="AF86" s="332"/>
      <c r="AG86" s="332"/>
      <c r="AH86" s="333"/>
      <c r="AI86" s="333"/>
      <c r="AJ86" s="345"/>
      <c r="AK86" s="492">
        <f>AK84-AK85</f>
        <v>0</v>
      </c>
      <c r="AL86" s="19">
        <f>AK86+AD86+W86+P86+I86</f>
        <v>0</v>
      </c>
      <c r="AM86" s="504"/>
    </row>
    <row r="87" spans="1:39" s="15" customFormat="1" ht="13.5" thickBot="1" x14ac:dyDescent="0.25">
      <c r="A87" s="270" t="s">
        <v>115</v>
      </c>
      <c r="B87" s="305"/>
      <c r="C87" s="349"/>
      <c r="D87" s="349"/>
      <c r="E87" s="349"/>
      <c r="F87" s="349"/>
      <c r="G87" s="349"/>
      <c r="H87" s="349"/>
      <c r="I87" s="293"/>
      <c r="J87" s="294"/>
      <c r="K87" s="292"/>
      <c r="L87" s="292"/>
      <c r="M87" s="292"/>
      <c r="N87" s="292"/>
      <c r="O87" s="292"/>
      <c r="P87" s="293"/>
      <c r="Q87" s="294"/>
      <c r="R87" s="292"/>
      <c r="S87" s="292"/>
      <c r="T87" s="292"/>
      <c r="U87" s="292"/>
      <c r="V87" s="292"/>
      <c r="W87" s="293"/>
      <c r="X87" s="294"/>
      <c r="Y87" s="292"/>
      <c r="Z87" s="292"/>
      <c r="AA87" s="292"/>
      <c r="AB87" s="292"/>
      <c r="AC87" s="292"/>
      <c r="AD87" s="293"/>
      <c r="AE87" s="294"/>
      <c r="AF87" s="292"/>
      <c r="AG87" s="292"/>
      <c r="AH87" s="292"/>
      <c r="AI87" s="292"/>
      <c r="AJ87" s="292"/>
      <c r="AK87" s="293"/>
      <c r="AL87" s="295"/>
      <c r="AM87" s="295"/>
    </row>
    <row r="88" spans="1:39" s="2" customFormat="1" x14ac:dyDescent="0.2">
      <c r="A88" s="257"/>
      <c r="B88" s="258" t="s">
        <v>110</v>
      </c>
      <c r="C88" s="331"/>
      <c r="D88" s="342"/>
      <c r="E88" s="332"/>
      <c r="F88" s="333"/>
      <c r="G88" s="333"/>
      <c r="H88" s="345"/>
      <c r="I88" s="489"/>
      <c r="J88" s="353"/>
      <c r="K88" s="354"/>
      <c r="L88" s="354"/>
      <c r="M88" s="355"/>
      <c r="N88" s="355"/>
      <c r="O88" s="367"/>
      <c r="P88" s="503"/>
      <c r="Q88" s="331"/>
      <c r="R88" s="332"/>
      <c r="S88" s="332"/>
      <c r="T88" s="333"/>
      <c r="U88" s="333"/>
      <c r="V88" s="345"/>
      <c r="W88" s="503"/>
      <c r="X88" s="353"/>
      <c r="Y88" s="354"/>
      <c r="Z88" s="354"/>
      <c r="AA88" s="355"/>
      <c r="AB88" s="355"/>
      <c r="AC88" s="367"/>
      <c r="AD88" s="503"/>
      <c r="AE88" s="331"/>
      <c r="AF88" s="332"/>
      <c r="AG88" s="332"/>
      <c r="AH88" s="333"/>
      <c r="AI88" s="333"/>
      <c r="AJ88" s="345"/>
      <c r="AK88" s="503"/>
      <c r="AL88" s="19">
        <f>AK88+AD88+W88+P88+I88</f>
        <v>0</v>
      </c>
      <c r="AM88" s="19"/>
    </row>
    <row r="89" spans="1:39" s="2" customFormat="1" x14ac:dyDescent="0.2">
      <c r="A89" s="259"/>
      <c r="B89" s="258" t="s">
        <v>111</v>
      </c>
      <c r="C89" s="331"/>
      <c r="D89" s="346"/>
      <c r="E89" s="332"/>
      <c r="F89" s="333"/>
      <c r="G89" s="333"/>
      <c r="H89" s="347"/>
      <c r="I89" s="489"/>
      <c r="J89" s="353"/>
      <c r="K89" s="354"/>
      <c r="L89" s="354"/>
      <c r="M89" s="355"/>
      <c r="N89" s="355"/>
      <c r="O89" s="367"/>
      <c r="P89" s="489"/>
      <c r="Q89" s="331"/>
      <c r="R89" s="332"/>
      <c r="S89" s="332"/>
      <c r="T89" s="333"/>
      <c r="U89" s="333"/>
      <c r="V89" s="345"/>
      <c r="W89" s="489"/>
      <c r="X89" s="353"/>
      <c r="Y89" s="354"/>
      <c r="Z89" s="354"/>
      <c r="AA89" s="355"/>
      <c r="AB89" s="355"/>
      <c r="AC89" s="367"/>
      <c r="AD89" s="489"/>
      <c r="AE89" s="331"/>
      <c r="AF89" s="332"/>
      <c r="AG89" s="332"/>
      <c r="AH89" s="333"/>
      <c r="AI89" s="333"/>
      <c r="AJ89" s="345"/>
      <c r="AK89" s="489"/>
      <c r="AL89" s="19">
        <f>AK89+AD89+W89+P89+I89</f>
        <v>0</v>
      </c>
      <c r="AM89" s="19"/>
    </row>
    <row r="90" spans="1:39" s="2" customFormat="1" x14ac:dyDescent="0.2">
      <c r="A90" s="259"/>
      <c r="B90" s="258" t="s">
        <v>112</v>
      </c>
      <c r="C90" s="341"/>
      <c r="D90" s="348"/>
      <c r="E90" s="342"/>
      <c r="F90" s="343"/>
      <c r="G90" s="343"/>
      <c r="H90" s="344"/>
      <c r="I90" s="492">
        <f>I89+I88</f>
        <v>0</v>
      </c>
      <c r="J90" s="363"/>
      <c r="K90" s="364"/>
      <c r="L90" s="364"/>
      <c r="M90" s="365"/>
      <c r="N90" s="365"/>
      <c r="O90" s="366"/>
      <c r="P90" s="492">
        <f>P89+P88</f>
        <v>0</v>
      </c>
      <c r="Q90" s="341"/>
      <c r="R90" s="342"/>
      <c r="S90" s="342"/>
      <c r="T90" s="343"/>
      <c r="U90" s="343"/>
      <c r="V90" s="344"/>
      <c r="W90" s="492">
        <f>W89+W88</f>
        <v>0</v>
      </c>
      <c r="X90" s="363"/>
      <c r="Y90" s="364"/>
      <c r="Z90" s="364"/>
      <c r="AA90" s="365"/>
      <c r="AB90" s="365"/>
      <c r="AC90" s="366"/>
      <c r="AD90" s="492">
        <f>AD89+AD88</f>
        <v>0</v>
      </c>
      <c r="AE90" s="341"/>
      <c r="AF90" s="342"/>
      <c r="AG90" s="342"/>
      <c r="AH90" s="343"/>
      <c r="AI90" s="343"/>
      <c r="AJ90" s="344"/>
      <c r="AK90" s="492">
        <f>AK89+AK88</f>
        <v>0</v>
      </c>
      <c r="AL90" s="19">
        <f>AK90+AD90+W90+P90+I90</f>
        <v>0</v>
      </c>
      <c r="AM90" s="19"/>
    </row>
    <row r="91" spans="1:39" s="2" customFormat="1" x14ac:dyDescent="0.2">
      <c r="A91" s="259"/>
      <c r="B91" s="260" t="s">
        <v>113</v>
      </c>
      <c r="C91" s="341"/>
      <c r="D91" s="342"/>
      <c r="E91" s="342"/>
      <c r="F91" s="343"/>
      <c r="G91" s="343"/>
      <c r="H91" s="344"/>
      <c r="I91" s="492">
        <f>IF(I90&gt;=25000,25000,I90)</f>
        <v>0</v>
      </c>
      <c r="J91" s="363"/>
      <c r="K91" s="364"/>
      <c r="L91" s="364"/>
      <c r="M91" s="365"/>
      <c r="N91" s="365"/>
      <c r="O91" s="366"/>
      <c r="P91" s="492">
        <f>IF((I90+P90)&gt;=25000,25000-I91,P90)</f>
        <v>0</v>
      </c>
      <c r="Q91" s="341"/>
      <c r="R91" s="342"/>
      <c r="S91" s="342"/>
      <c r="T91" s="343"/>
      <c r="U91" s="343"/>
      <c r="V91" s="344"/>
      <c r="W91" s="492">
        <f>IF(($I$90+$P$90+$W$90)&gt;=25000,25000-I91-P91,W90)</f>
        <v>0</v>
      </c>
      <c r="X91" s="363"/>
      <c r="Y91" s="364"/>
      <c r="Z91" s="364"/>
      <c r="AA91" s="365"/>
      <c r="AB91" s="365"/>
      <c r="AC91" s="366"/>
      <c r="AD91" s="492">
        <f>IF(($I$90+$P$90+$W$90+$AD$90)&gt;=25000,25000-W91-P91-I91,AD90)</f>
        <v>0</v>
      </c>
      <c r="AE91" s="341"/>
      <c r="AF91" s="342"/>
      <c r="AG91" s="342"/>
      <c r="AH91" s="343"/>
      <c r="AI91" s="343"/>
      <c r="AJ91" s="344"/>
      <c r="AK91" s="492">
        <f>IF((I90+P90+W90+AD90+AK90)&gt;=25000,25000-I91-P91-W91-AD91,AK90)</f>
        <v>0</v>
      </c>
      <c r="AL91" s="19">
        <f>AK91+AD91+W91+P91+I91</f>
        <v>0</v>
      </c>
      <c r="AM91" s="19">
        <f>IF(AL90&gt;25000,25000,0)</f>
        <v>0</v>
      </c>
    </row>
    <row r="92" spans="1:39" s="2" customFormat="1" ht="13.5" thickBot="1" x14ac:dyDescent="0.25">
      <c r="A92" s="259"/>
      <c r="B92" s="260" t="s">
        <v>114</v>
      </c>
      <c r="C92" s="331"/>
      <c r="D92" s="332"/>
      <c r="E92" s="332"/>
      <c r="F92" s="333"/>
      <c r="G92" s="333"/>
      <c r="H92" s="345"/>
      <c r="I92" s="492">
        <f>I90-I91</f>
        <v>0</v>
      </c>
      <c r="J92" s="353"/>
      <c r="K92" s="354"/>
      <c r="L92" s="354"/>
      <c r="M92" s="355"/>
      <c r="N92" s="355"/>
      <c r="O92" s="367"/>
      <c r="P92" s="492">
        <f>P90-P91</f>
        <v>0</v>
      </c>
      <c r="Q92" s="331"/>
      <c r="R92" s="332"/>
      <c r="S92" s="332"/>
      <c r="T92" s="333"/>
      <c r="U92" s="333"/>
      <c r="V92" s="345"/>
      <c r="W92" s="492">
        <f>W90-W91</f>
        <v>0</v>
      </c>
      <c r="X92" s="353"/>
      <c r="Y92" s="354"/>
      <c r="Z92" s="354"/>
      <c r="AA92" s="355"/>
      <c r="AB92" s="355"/>
      <c r="AC92" s="367"/>
      <c r="AD92" s="492">
        <f>AD90-AD91</f>
        <v>0</v>
      </c>
      <c r="AE92" s="331"/>
      <c r="AF92" s="332"/>
      <c r="AG92" s="332"/>
      <c r="AH92" s="333"/>
      <c r="AI92" s="333"/>
      <c r="AJ92" s="345"/>
      <c r="AK92" s="492">
        <f>AK90-AK91</f>
        <v>0</v>
      </c>
      <c r="AL92" s="19">
        <f>AK92+AD92+W92+P92+I92</f>
        <v>0</v>
      </c>
      <c r="AM92" s="504"/>
    </row>
    <row r="93" spans="1:39" s="15" customFormat="1" ht="13.5" thickBot="1" x14ac:dyDescent="0.25">
      <c r="A93" s="271" t="s">
        <v>116</v>
      </c>
      <c r="B93" s="305"/>
      <c r="C93" s="296"/>
      <c r="D93" s="296"/>
      <c r="E93" s="296"/>
      <c r="F93" s="296"/>
      <c r="G93" s="296"/>
      <c r="H93" s="296"/>
      <c r="I93" s="297"/>
      <c r="J93" s="298"/>
      <c r="K93" s="296"/>
      <c r="L93" s="296"/>
      <c r="M93" s="296"/>
      <c r="N93" s="296"/>
      <c r="O93" s="296"/>
      <c r="P93" s="297"/>
      <c r="Q93" s="298"/>
      <c r="R93" s="296"/>
      <c r="S93" s="296"/>
      <c r="T93" s="296"/>
      <c r="U93" s="296"/>
      <c r="V93" s="296"/>
      <c r="W93" s="297"/>
      <c r="X93" s="298"/>
      <c r="Y93" s="296"/>
      <c r="Z93" s="296"/>
      <c r="AA93" s="296"/>
      <c r="AB93" s="296"/>
      <c r="AC93" s="296"/>
      <c r="AD93" s="297"/>
      <c r="AE93" s="298"/>
      <c r="AF93" s="296"/>
      <c r="AG93" s="296"/>
      <c r="AH93" s="296"/>
      <c r="AI93" s="296"/>
      <c r="AJ93" s="296"/>
      <c r="AK93" s="297"/>
      <c r="AL93" s="299"/>
      <c r="AM93" s="299"/>
    </row>
    <row r="94" spans="1:39" s="2" customFormat="1" x14ac:dyDescent="0.2">
      <c r="A94" s="265"/>
      <c r="B94" s="266" t="s">
        <v>110</v>
      </c>
      <c r="C94" s="331"/>
      <c r="D94" s="342"/>
      <c r="E94" s="332"/>
      <c r="F94" s="333"/>
      <c r="G94" s="333"/>
      <c r="H94" s="345"/>
      <c r="I94" s="489"/>
      <c r="J94" s="353"/>
      <c r="K94" s="354"/>
      <c r="L94" s="354"/>
      <c r="M94" s="355"/>
      <c r="N94" s="355"/>
      <c r="O94" s="367"/>
      <c r="P94" s="503"/>
      <c r="Q94" s="331"/>
      <c r="R94" s="332"/>
      <c r="S94" s="332"/>
      <c r="T94" s="333"/>
      <c r="U94" s="333"/>
      <c r="V94" s="345"/>
      <c r="W94" s="503"/>
      <c r="X94" s="353"/>
      <c r="Y94" s="354"/>
      <c r="Z94" s="354"/>
      <c r="AA94" s="355"/>
      <c r="AB94" s="355"/>
      <c r="AC94" s="367"/>
      <c r="AD94" s="503"/>
      <c r="AE94" s="331"/>
      <c r="AF94" s="332"/>
      <c r="AG94" s="332"/>
      <c r="AH94" s="333"/>
      <c r="AI94" s="333"/>
      <c r="AJ94" s="345"/>
      <c r="AK94" s="503"/>
      <c r="AL94" s="19">
        <f>AK94+AD94+W94+P94+I94</f>
        <v>0</v>
      </c>
      <c r="AM94" s="19"/>
    </row>
    <row r="95" spans="1:39" s="2" customFormat="1" x14ac:dyDescent="0.2">
      <c r="A95" s="267"/>
      <c r="B95" s="266" t="s">
        <v>111</v>
      </c>
      <c r="C95" s="331"/>
      <c r="D95" s="346"/>
      <c r="E95" s="332"/>
      <c r="F95" s="333"/>
      <c r="G95" s="333"/>
      <c r="H95" s="347"/>
      <c r="I95" s="489"/>
      <c r="J95" s="353"/>
      <c r="K95" s="354"/>
      <c r="L95" s="354"/>
      <c r="M95" s="355"/>
      <c r="N95" s="355"/>
      <c r="O95" s="367"/>
      <c r="P95" s="489"/>
      <c r="Q95" s="331"/>
      <c r="R95" s="332"/>
      <c r="S95" s="332"/>
      <c r="T95" s="333"/>
      <c r="U95" s="333"/>
      <c r="V95" s="345"/>
      <c r="W95" s="489"/>
      <c r="X95" s="353"/>
      <c r="Y95" s="354"/>
      <c r="Z95" s="354"/>
      <c r="AA95" s="355"/>
      <c r="AB95" s="355"/>
      <c r="AC95" s="367"/>
      <c r="AD95" s="489"/>
      <c r="AE95" s="331"/>
      <c r="AF95" s="332"/>
      <c r="AG95" s="332"/>
      <c r="AH95" s="333"/>
      <c r="AI95" s="333"/>
      <c r="AJ95" s="345"/>
      <c r="AK95" s="489"/>
      <c r="AL95" s="19">
        <f>AK95+AD95+W95+P95+I95</f>
        <v>0</v>
      </c>
      <c r="AM95" s="19"/>
    </row>
    <row r="96" spans="1:39" s="2" customFormat="1" x14ac:dyDescent="0.2">
      <c r="A96" s="267"/>
      <c r="B96" s="266" t="s">
        <v>112</v>
      </c>
      <c r="C96" s="341"/>
      <c r="D96" s="348"/>
      <c r="E96" s="342"/>
      <c r="F96" s="343"/>
      <c r="G96" s="343"/>
      <c r="H96" s="344"/>
      <c r="I96" s="492">
        <f>I95+I94</f>
        <v>0</v>
      </c>
      <c r="J96" s="363"/>
      <c r="K96" s="364"/>
      <c r="L96" s="364"/>
      <c r="M96" s="365"/>
      <c r="N96" s="365"/>
      <c r="O96" s="366"/>
      <c r="P96" s="492">
        <f>P95+P94</f>
        <v>0</v>
      </c>
      <c r="Q96" s="341"/>
      <c r="R96" s="342"/>
      <c r="S96" s="342"/>
      <c r="T96" s="343"/>
      <c r="U96" s="343"/>
      <c r="V96" s="344"/>
      <c r="W96" s="492">
        <f>W95+W94</f>
        <v>0</v>
      </c>
      <c r="X96" s="363"/>
      <c r="Y96" s="364"/>
      <c r="Z96" s="364"/>
      <c r="AA96" s="365"/>
      <c r="AB96" s="365"/>
      <c r="AC96" s="366"/>
      <c r="AD96" s="492">
        <f>AD95+AD94</f>
        <v>0</v>
      </c>
      <c r="AE96" s="341"/>
      <c r="AF96" s="342"/>
      <c r="AG96" s="342"/>
      <c r="AH96" s="343"/>
      <c r="AI96" s="343"/>
      <c r="AJ96" s="344"/>
      <c r="AK96" s="492">
        <f>AK95+AK94</f>
        <v>0</v>
      </c>
      <c r="AL96" s="19">
        <f>AK96+AD96+W96+P96+I96</f>
        <v>0</v>
      </c>
      <c r="AM96" s="19"/>
    </row>
    <row r="97" spans="1:39" s="2" customFormat="1" x14ac:dyDescent="0.2">
      <c r="A97" s="267"/>
      <c r="B97" s="268" t="s">
        <v>113</v>
      </c>
      <c r="C97" s="341"/>
      <c r="D97" s="342"/>
      <c r="E97" s="342"/>
      <c r="F97" s="343"/>
      <c r="G97" s="343"/>
      <c r="H97" s="344"/>
      <c r="I97" s="492">
        <f>IF(I96&gt;=25000,25000,I96)</f>
        <v>0</v>
      </c>
      <c r="J97" s="363"/>
      <c r="K97" s="364"/>
      <c r="L97" s="364"/>
      <c r="M97" s="365"/>
      <c r="N97" s="365"/>
      <c r="O97" s="366"/>
      <c r="P97" s="492">
        <f>IF((I96+P96)&gt;=25000,25000-I97,P96)</f>
        <v>0</v>
      </c>
      <c r="Q97" s="341"/>
      <c r="R97" s="342"/>
      <c r="S97" s="342"/>
      <c r="T97" s="343"/>
      <c r="U97" s="343"/>
      <c r="V97" s="344"/>
      <c r="W97" s="492">
        <f>IF(($I$96+$P$96+$W$96)&gt;=25000,25000-I97-P97,W96)</f>
        <v>0</v>
      </c>
      <c r="X97" s="363"/>
      <c r="Y97" s="364"/>
      <c r="Z97" s="364"/>
      <c r="AA97" s="365"/>
      <c r="AB97" s="365"/>
      <c r="AC97" s="366"/>
      <c r="AD97" s="492">
        <f>IF(($I$96+$P$96+$W$96+$AD$96)&gt;=25000,25000-W97-P97-I97,AD96)</f>
        <v>0</v>
      </c>
      <c r="AE97" s="341"/>
      <c r="AF97" s="342"/>
      <c r="AG97" s="342"/>
      <c r="AH97" s="343"/>
      <c r="AI97" s="343"/>
      <c r="AJ97" s="344"/>
      <c r="AK97" s="492">
        <f>IF((I96+P96+W96+AD96+AK96)&gt;=25000,25000-I97-P97-W97-AD97,AK96)</f>
        <v>0</v>
      </c>
      <c r="AL97" s="19">
        <f>AK97+AD97+W97+P97+I97</f>
        <v>0</v>
      </c>
      <c r="AM97" s="19">
        <f>IF(AL96&gt;25000,25000,0)</f>
        <v>0</v>
      </c>
    </row>
    <row r="98" spans="1:39" s="2" customFormat="1" ht="13.5" thickBot="1" x14ac:dyDescent="0.25">
      <c r="A98" s="267"/>
      <c r="B98" s="268" t="s">
        <v>114</v>
      </c>
      <c r="C98" s="331"/>
      <c r="D98" s="332"/>
      <c r="E98" s="332"/>
      <c r="F98" s="333"/>
      <c r="G98" s="333"/>
      <c r="H98" s="345"/>
      <c r="I98" s="492">
        <f>I96-I97</f>
        <v>0</v>
      </c>
      <c r="J98" s="353"/>
      <c r="K98" s="354"/>
      <c r="L98" s="354"/>
      <c r="M98" s="355"/>
      <c r="N98" s="355"/>
      <c r="O98" s="367"/>
      <c r="P98" s="492">
        <f>P96-P97</f>
        <v>0</v>
      </c>
      <c r="Q98" s="331"/>
      <c r="R98" s="332"/>
      <c r="S98" s="332"/>
      <c r="T98" s="333"/>
      <c r="U98" s="333"/>
      <c r="V98" s="345"/>
      <c r="W98" s="492">
        <f>W96-W97</f>
        <v>0</v>
      </c>
      <c r="X98" s="353"/>
      <c r="Y98" s="354"/>
      <c r="Z98" s="354"/>
      <c r="AA98" s="355"/>
      <c r="AB98" s="355"/>
      <c r="AC98" s="367"/>
      <c r="AD98" s="492">
        <f>AD96-AD97</f>
        <v>0</v>
      </c>
      <c r="AE98" s="331"/>
      <c r="AF98" s="332"/>
      <c r="AG98" s="332"/>
      <c r="AH98" s="333"/>
      <c r="AI98" s="333"/>
      <c r="AJ98" s="345"/>
      <c r="AK98" s="492">
        <f>AK96-AK97</f>
        <v>0</v>
      </c>
      <c r="AL98" s="19">
        <f>AK98+AD98+W98+P98+I98</f>
        <v>0</v>
      </c>
      <c r="AM98" s="504"/>
    </row>
    <row r="99" spans="1:39" s="15" customFormat="1" ht="13.5" thickBot="1" x14ac:dyDescent="0.25">
      <c r="A99" s="369" t="s">
        <v>117</v>
      </c>
      <c r="B99" s="305"/>
      <c r="C99" s="374"/>
      <c r="D99" s="374"/>
      <c r="E99" s="374"/>
      <c r="F99" s="374"/>
      <c r="G99" s="374"/>
      <c r="H99" s="374"/>
      <c r="I99" s="375"/>
      <c r="J99" s="376"/>
      <c r="K99" s="374"/>
      <c r="L99" s="374"/>
      <c r="M99" s="374"/>
      <c r="N99" s="374"/>
      <c r="O99" s="374"/>
      <c r="P99" s="375"/>
      <c r="Q99" s="376"/>
      <c r="R99" s="374"/>
      <c r="S99" s="374"/>
      <c r="T99" s="374"/>
      <c r="U99" s="374"/>
      <c r="V99" s="374"/>
      <c r="W99" s="375"/>
      <c r="X99" s="376"/>
      <c r="Y99" s="374"/>
      <c r="Z99" s="374"/>
      <c r="AA99" s="374"/>
      <c r="AB99" s="374"/>
      <c r="AC99" s="374"/>
      <c r="AD99" s="375"/>
      <c r="AE99" s="376"/>
      <c r="AF99" s="374"/>
      <c r="AG99" s="374"/>
      <c r="AH99" s="374"/>
      <c r="AI99" s="374"/>
      <c r="AJ99" s="374"/>
      <c r="AK99" s="375"/>
      <c r="AL99" s="377"/>
      <c r="AM99" s="377"/>
    </row>
    <row r="100" spans="1:39" s="2" customFormat="1" x14ac:dyDescent="0.2">
      <c r="A100" s="370"/>
      <c r="B100" s="371" t="s">
        <v>110</v>
      </c>
      <c r="C100" s="331"/>
      <c r="D100" s="342"/>
      <c r="E100" s="332"/>
      <c r="F100" s="333"/>
      <c r="G100" s="333"/>
      <c r="H100" s="345"/>
      <c r="I100" s="489"/>
      <c r="J100" s="353"/>
      <c r="K100" s="354"/>
      <c r="L100" s="354"/>
      <c r="M100" s="355"/>
      <c r="N100" s="355"/>
      <c r="O100" s="367"/>
      <c r="P100" s="503"/>
      <c r="Q100" s="331"/>
      <c r="R100" s="332"/>
      <c r="S100" s="332"/>
      <c r="T100" s="333"/>
      <c r="U100" s="333"/>
      <c r="V100" s="345"/>
      <c r="W100" s="503"/>
      <c r="X100" s="353"/>
      <c r="Y100" s="354"/>
      <c r="Z100" s="354"/>
      <c r="AA100" s="355"/>
      <c r="AB100" s="355"/>
      <c r="AC100" s="367"/>
      <c r="AD100" s="503"/>
      <c r="AE100" s="331"/>
      <c r="AF100" s="332"/>
      <c r="AG100" s="332"/>
      <c r="AH100" s="333"/>
      <c r="AI100" s="333"/>
      <c r="AJ100" s="345"/>
      <c r="AK100" s="503"/>
      <c r="AL100" s="19">
        <f>AK100+AD100+W100+P100+I100</f>
        <v>0</v>
      </c>
      <c r="AM100" s="19"/>
    </row>
    <row r="101" spans="1:39" s="2" customFormat="1" x14ac:dyDescent="0.2">
      <c r="A101" s="372"/>
      <c r="B101" s="371" t="s">
        <v>111</v>
      </c>
      <c r="C101" s="331"/>
      <c r="D101" s="346"/>
      <c r="E101" s="332"/>
      <c r="F101" s="333"/>
      <c r="G101" s="333"/>
      <c r="H101" s="347"/>
      <c r="I101" s="489"/>
      <c r="J101" s="353"/>
      <c r="K101" s="354"/>
      <c r="L101" s="354"/>
      <c r="M101" s="355"/>
      <c r="N101" s="355"/>
      <c r="O101" s="367"/>
      <c r="P101" s="489"/>
      <c r="Q101" s="331"/>
      <c r="R101" s="332"/>
      <c r="S101" s="332"/>
      <c r="T101" s="333"/>
      <c r="U101" s="333"/>
      <c r="V101" s="345"/>
      <c r="W101" s="489"/>
      <c r="X101" s="353"/>
      <c r="Y101" s="354"/>
      <c r="Z101" s="354"/>
      <c r="AA101" s="355"/>
      <c r="AB101" s="355"/>
      <c r="AC101" s="367"/>
      <c r="AD101" s="489"/>
      <c r="AE101" s="331"/>
      <c r="AF101" s="332"/>
      <c r="AG101" s="332"/>
      <c r="AH101" s="333"/>
      <c r="AI101" s="333"/>
      <c r="AJ101" s="345"/>
      <c r="AK101" s="489"/>
      <c r="AL101" s="19">
        <f>AK101+AD101+W101+P101+I101</f>
        <v>0</v>
      </c>
      <c r="AM101" s="19"/>
    </row>
    <row r="102" spans="1:39" s="2" customFormat="1" x14ac:dyDescent="0.2">
      <c r="A102" s="372"/>
      <c r="B102" s="371" t="s">
        <v>112</v>
      </c>
      <c r="C102" s="341"/>
      <c r="D102" s="348"/>
      <c r="E102" s="342"/>
      <c r="F102" s="343"/>
      <c r="G102" s="343"/>
      <c r="H102" s="344"/>
      <c r="I102" s="492">
        <f>I101+I100</f>
        <v>0</v>
      </c>
      <c r="J102" s="363"/>
      <c r="K102" s="364"/>
      <c r="L102" s="364"/>
      <c r="M102" s="365"/>
      <c r="N102" s="365"/>
      <c r="O102" s="366"/>
      <c r="P102" s="492">
        <f>P101+P100</f>
        <v>0</v>
      </c>
      <c r="Q102" s="341"/>
      <c r="R102" s="342"/>
      <c r="S102" s="342"/>
      <c r="T102" s="343"/>
      <c r="U102" s="343"/>
      <c r="V102" s="344"/>
      <c r="W102" s="492">
        <f>W101+W100</f>
        <v>0</v>
      </c>
      <c r="X102" s="363"/>
      <c r="Y102" s="364"/>
      <c r="Z102" s="364"/>
      <c r="AA102" s="365"/>
      <c r="AB102" s="365"/>
      <c r="AC102" s="366"/>
      <c r="AD102" s="492">
        <f>AD101+AD100</f>
        <v>0</v>
      </c>
      <c r="AE102" s="341"/>
      <c r="AF102" s="342"/>
      <c r="AG102" s="342"/>
      <c r="AH102" s="343"/>
      <c r="AI102" s="343"/>
      <c r="AJ102" s="344"/>
      <c r="AK102" s="492">
        <f>AK101+AK100</f>
        <v>0</v>
      </c>
      <c r="AL102" s="19">
        <f>AK102+AD102+W102+P102+I102</f>
        <v>0</v>
      </c>
      <c r="AM102" s="19"/>
    </row>
    <row r="103" spans="1:39" s="2" customFormat="1" x14ac:dyDescent="0.2">
      <c r="A103" s="372"/>
      <c r="B103" s="373" t="s">
        <v>113</v>
      </c>
      <c r="C103" s="341"/>
      <c r="D103" s="342"/>
      <c r="E103" s="342"/>
      <c r="F103" s="343"/>
      <c r="G103" s="343"/>
      <c r="H103" s="344"/>
      <c r="I103" s="492">
        <f>IF(I102&gt;=25000,25000,I102)</f>
        <v>0</v>
      </c>
      <c r="J103" s="363"/>
      <c r="K103" s="364"/>
      <c r="L103" s="364"/>
      <c r="M103" s="365"/>
      <c r="N103" s="365"/>
      <c r="O103" s="366"/>
      <c r="P103" s="492">
        <f>IF((I102+P102)&gt;=25000,25000-I103,P102)</f>
        <v>0</v>
      </c>
      <c r="Q103" s="341"/>
      <c r="R103" s="342"/>
      <c r="S103" s="342"/>
      <c r="T103" s="343"/>
      <c r="U103" s="343"/>
      <c r="V103" s="344"/>
      <c r="W103" s="492">
        <f>IF(($I$102+$P$102+$W$102)&gt;=25000,25000-I103-P103,W102)</f>
        <v>0</v>
      </c>
      <c r="X103" s="363"/>
      <c r="Y103" s="364"/>
      <c r="Z103" s="364"/>
      <c r="AA103" s="365"/>
      <c r="AB103" s="365"/>
      <c r="AC103" s="366"/>
      <c r="AD103" s="492">
        <f>IF(($I$102+$P$102+$W$102+$AD$102)&gt;=25000,25000-W103-P103-I103,AD102)</f>
        <v>0</v>
      </c>
      <c r="AE103" s="341"/>
      <c r="AF103" s="342"/>
      <c r="AG103" s="342"/>
      <c r="AH103" s="343"/>
      <c r="AI103" s="343"/>
      <c r="AJ103" s="344"/>
      <c r="AK103" s="492">
        <f>IF((I102+P102+W102+AD102+AK102)&gt;=25000,25000-I103-P103-W103-AD103,AK102)</f>
        <v>0</v>
      </c>
      <c r="AL103" s="19">
        <f>AK103+AD103+W103+P103+I103</f>
        <v>0</v>
      </c>
      <c r="AM103" s="19">
        <f>IF(AL102&gt;25000,25000,0)</f>
        <v>0</v>
      </c>
    </row>
    <row r="104" spans="1:39" s="2" customFormat="1" ht="13.5" thickBot="1" x14ac:dyDescent="0.25">
      <c r="A104" s="372"/>
      <c r="B104" s="373" t="s">
        <v>114</v>
      </c>
      <c r="C104" s="331"/>
      <c r="D104" s="332"/>
      <c r="E104" s="332"/>
      <c r="F104" s="333"/>
      <c r="G104" s="333"/>
      <c r="H104" s="345"/>
      <c r="I104" s="492">
        <f>I102-I103</f>
        <v>0</v>
      </c>
      <c r="J104" s="353"/>
      <c r="K104" s="354"/>
      <c r="L104" s="354"/>
      <c r="M104" s="355"/>
      <c r="N104" s="355"/>
      <c r="O104" s="367"/>
      <c r="P104" s="492">
        <f>P102-P103</f>
        <v>0</v>
      </c>
      <c r="Q104" s="331"/>
      <c r="R104" s="332"/>
      <c r="S104" s="332"/>
      <c r="T104" s="333"/>
      <c r="U104" s="333"/>
      <c r="V104" s="345"/>
      <c r="W104" s="492">
        <f>W102-W103</f>
        <v>0</v>
      </c>
      <c r="X104" s="353"/>
      <c r="Y104" s="354"/>
      <c r="Z104" s="354"/>
      <c r="AA104" s="355"/>
      <c r="AB104" s="355"/>
      <c r="AC104" s="367"/>
      <c r="AD104" s="492">
        <f>AD102-AD103</f>
        <v>0</v>
      </c>
      <c r="AE104" s="331"/>
      <c r="AF104" s="332"/>
      <c r="AG104" s="332"/>
      <c r="AH104" s="333"/>
      <c r="AI104" s="333"/>
      <c r="AJ104" s="345"/>
      <c r="AK104" s="492">
        <f>AK102-AK103</f>
        <v>0</v>
      </c>
      <c r="AL104" s="19">
        <f>AK104+AD104+W104+P104+I104</f>
        <v>0</v>
      </c>
      <c r="AM104" s="504"/>
    </row>
    <row r="105" spans="1:39" s="15" customFormat="1" ht="13.5" thickBot="1" x14ac:dyDescent="0.25">
      <c r="A105" s="382" t="s">
        <v>118</v>
      </c>
      <c r="B105" s="305"/>
      <c r="C105" s="383"/>
      <c r="D105" s="383"/>
      <c r="E105" s="383"/>
      <c r="F105" s="383"/>
      <c r="G105" s="383"/>
      <c r="H105" s="383"/>
      <c r="I105" s="384"/>
      <c r="J105" s="385"/>
      <c r="K105" s="383"/>
      <c r="L105" s="383"/>
      <c r="M105" s="383"/>
      <c r="N105" s="383"/>
      <c r="O105" s="383"/>
      <c r="P105" s="384"/>
      <c r="Q105" s="385"/>
      <c r="R105" s="383"/>
      <c r="S105" s="383"/>
      <c r="T105" s="383"/>
      <c r="U105" s="383"/>
      <c r="V105" s="383"/>
      <c r="W105" s="384"/>
      <c r="X105" s="385"/>
      <c r="Y105" s="383"/>
      <c r="Z105" s="383"/>
      <c r="AA105" s="383"/>
      <c r="AB105" s="383"/>
      <c r="AC105" s="383"/>
      <c r="AD105" s="384"/>
      <c r="AE105" s="385"/>
      <c r="AF105" s="383"/>
      <c r="AG105" s="383"/>
      <c r="AH105" s="383"/>
      <c r="AI105" s="383"/>
      <c r="AJ105" s="383"/>
      <c r="AK105" s="384"/>
      <c r="AL105" s="386"/>
      <c r="AM105" s="386"/>
    </row>
    <row r="106" spans="1:39" s="2" customFormat="1" x14ac:dyDescent="0.2">
      <c r="A106" s="378"/>
      <c r="B106" s="379" t="s">
        <v>110</v>
      </c>
      <c r="C106" s="331"/>
      <c r="D106" s="342"/>
      <c r="E106" s="332"/>
      <c r="F106" s="333"/>
      <c r="G106" s="333"/>
      <c r="H106" s="345"/>
      <c r="I106" s="489">
        <v>0</v>
      </c>
      <c r="J106" s="353"/>
      <c r="K106" s="354"/>
      <c r="L106" s="354"/>
      <c r="M106" s="355"/>
      <c r="N106" s="355"/>
      <c r="O106" s="367"/>
      <c r="P106" s="503">
        <v>0</v>
      </c>
      <c r="Q106" s="331"/>
      <c r="R106" s="332"/>
      <c r="S106" s="332"/>
      <c r="T106" s="333"/>
      <c r="U106" s="333"/>
      <c r="V106" s="345"/>
      <c r="W106" s="503">
        <v>0</v>
      </c>
      <c r="X106" s="353"/>
      <c r="Y106" s="354"/>
      <c r="Z106" s="354"/>
      <c r="AA106" s="355"/>
      <c r="AB106" s="355"/>
      <c r="AC106" s="367"/>
      <c r="AD106" s="503">
        <v>0</v>
      </c>
      <c r="AE106" s="331"/>
      <c r="AF106" s="332"/>
      <c r="AG106" s="332"/>
      <c r="AH106" s="333"/>
      <c r="AI106" s="333"/>
      <c r="AJ106" s="345"/>
      <c r="AK106" s="503"/>
      <c r="AL106" s="19">
        <f>AK106+AD106+W106+P106+I106</f>
        <v>0</v>
      </c>
      <c r="AM106" s="19"/>
    </row>
    <row r="107" spans="1:39" s="2" customFormat="1" x14ac:dyDescent="0.2">
      <c r="A107" s="380"/>
      <c r="B107" s="379" t="s">
        <v>111</v>
      </c>
      <c r="C107" s="331"/>
      <c r="D107" s="346"/>
      <c r="E107" s="332"/>
      <c r="F107" s="333"/>
      <c r="G107" s="333"/>
      <c r="H107" s="347"/>
      <c r="I107" s="489">
        <v>0</v>
      </c>
      <c r="J107" s="353"/>
      <c r="K107" s="354"/>
      <c r="L107" s="354"/>
      <c r="M107" s="355"/>
      <c r="N107" s="355"/>
      <c r="O107" s="367"/>
      <c r="P107" s="489">
        <v>0</v>
      </c>
      <c r="Q107" s="331"/>
      <c r="R107" s="332"/>
      <c r="S107" s="332"/>
      <c r="T107" s="333"/>
      <c r="U107" s="333"/>
      <c r="V107" s="345"/>
      <c r="W107" s="489">
        <v>0</v>
      </c>
      <c r="X107" s="353"/>
      <c r="Y107" s="354"/>
      <c r="Z107" s="354"/>
      <c r="AA107" s="355"/>
      <c r="AB107" s="355"/>
      <c r="AC107" s="367"/>
      <c r="AD107" s="489">
        <v>0</v>
      </c>
      <c r="AE107" s="331"/>
      <c r="AF107" s="332"/>
      <c r="AG107" s="332"/>
      <c r="AH107" s="333"/>
      <c r="AI107" s="333"/>
      <c r="AJ107" s="345"/>
      <c r="AK107" s="489"/>
      <c r="AL107" s="19">
        <f>AK107+AD107+W107+P107+I107</f>
        <v>0</v>
      </c>
      <c r="AM107" s="19"/>
    </row>
    <row r="108" spans="1:39" s="2" customFormat="1" x14ac:dyDescent="0.2">
      <c r="A108" s="380"/>
      <c r="B108" s="379" t="s">
        <v>112</v>
      </c>
      <c r="C108" s="341"/>
      <c r="D108" s="348"/>
      <c r="E108" s="342"/>
      <c r="F108" s="343"/>
      <c r="G108" s="343"/>
      <c r="H108" s="344"/>
      <c r="I108" s="492">
        <f>I107+I106</f>
        <v>0</v>
      </c>
      <c r="J108" s="363"/>
      <c r="K108" s="364"/>
      <c r="L108" s="364"/>
      <c r="M108" s="365"/>
      <c r="N108" s="365"/>
      <c r="O108" s="366"/>
      <c r="P108" s="492">
        <f>P107+P106</f>
        <v>0</v>
      </c>
      <c r="Q108" s="341"/>
      <c r="R108" s="342"/>
      <c r="S108" s="342"/>
      <c r="T108" s="343"/>
      <c r="U108" s="343"/>
      <c r="V108" s="344"/>
      <c r="W108" s="492">
        <f>W107+W106</f>
        <v>0</v>
      </c>
      <c r="X108" s="363"/>
      <c r="Y108" s="364"/>
      <c r="Z108" s="364"/>
      <c r="AA108" s="365"/>
      <c r="AB108" s="365"/>
      <c r="AC108" s="366"/>
      <c r="AD108" s="492">
        <f>AD107+AD106</f>
        <v>0</v>
      </c>
      <c r="AE108" s="341"/>
      <c r="AF108" s="342"/>
      <c r="AG108" s="342"/>
      <c r="AH108" s="343"/>
      <c r="AI108" s="343"/>
      <c r="AJ108" s="344"/>
      <c r="AK108" s="492">
        <f>AK107+AK106</f>
        <v>0</v>
      </c>
      <c r="AL108" s="19">
        <f>AK108+AD108+W108+P108+I108</f>
        <v>0</v>
      </c>
      <c r="AM108" s="19"/>
    </row>
    <row r="109" spans="1:39" s="2" customFormat="1" x14ac:dyDescent="0.2">
      <c r="A109" s="380"/>
      <c r="B109" s="381" t="s">
        <v>113</v>
      </c>
      <c r="C109" s="341"/>
      <c r="D109" s="342"/>
      <c r="E109" s="342"/>
      <c r="F109" s="343"/>
      <c r="G109" s="343"/>
      <c r="H109" s="344"/>
      <c r="I109" s="492">
        <f>IF(I108&gt;=25000,25000,I108)</f>
        <v>0</v>
      </c>
      <c r="J109" s="363"/>
      <c r="K109" s="364"/>
      <c r="L109" s="364"/>
      <c r="M109" s="365"/>
      <c r="N109" s="365"/>
      <c r="O109" s="366"/>
      <c r="P109" s="492">
        <f>IF((I108+P108)&gt;=25000,25000-I109,P108)</f>
        <v>0</v>
      </c>
      <c r="Q109" s="341"/>
      <c r="R109" s="342"/>
      <c r="S109" s="342"/>
      <c r="T109" s="343"/>
      <c r="U109" s="343"/>
      <c r="V109" s="344"/>
      <c r="W109" s="492">
        <f>IF(($I$108+$P$108+$W$108)&gt;=25000,25000-I109-P109,W108)</f>
        <v>0</v>
      </c>
      <c r="X109" s="363"/>
      <c r="Y109" s="364"/>
      <c r="Z109" s="364"/>
      <c r="AA109" s="365"/>
      <c r="AB109" s="365"/>
      <c r="AC109" s="366"/>
      <c r="AD109" s="492">
        <f>IF(($I$108+$P$108+$W$108+$AD$108)&gt;=25000,25000-W109-P109-I109,AD108)</f>
        <v>0</v>
      </c>
      <c r="AE109" s="341"/>
      <c r="AF109" s="342"/>
      <c r="AG109" s="342"/>
      <c r="AH109" s="343"/>
      <c r="AI109" s="343"/>
      <c r="AJ109" s="344"/>
      <c r="AK109" s="492">
        <f>IF((I108+P108+W108+AD108+AK108)&gt;=25000,25000-I109-P109-W109-AD109,AK108)</f>
        <v>0</v>
      </c>
      <c r="AL109" s="19">
        <f>AK109+AD109+W109+P109+I109</f>
        <v>0</v>
      </c>
      <c r="AM109" s="19">
        <f>IF(AL108&gt;25000,25000,0)</f>
        <v>0</v>
      </c>
    </row>
    <row r="110" spans="1:39" s="2" customFormat="1" ht="13.5" thickBot="1" x14ac:dyDescent="0.25">
      <c r="A110" s="380"/>
      <c r="B110" s="381" t="s">
        <v>114</v>
      </c>
      <c r="C110" s="331"/>
      <c r="D110" s="332"/>
      <c r="E110" s="332"/>
      <c r="F110" s="333"/>
      <c r="G110" s="333"/>
      <c r="H110" s="345"/>
      <c r="I110" s="492">
        <f>I108-I109</f>
        <v>0</v>
      </c>
      <c r="J110" s="353"/>
      <c r="K110" s="354"/>
      <c r="L110" s="354"/>
      <c r="M110" s="355"/>
      <c r="N110" s="355"/>
      <c r="O110" s="367"/>
      <c r="P110" s="492">
        <f>P108-P109</f>
        <v>0</v>
      </c>
      <c r="Q110" s="331"/>
      <c r="R110" s="332"/>
      <c r="S110" s="332"/>
      <c r="T110" s="333"/>
      <c r="U110" s="333"/>
      <c r="V110" s="345"/>
      <c r="W110" s="492">
        <f>W108-W109</f>
        <v>0</v>
      </c>
      <c r="X110" s="353"/>
      <c r="Y110" s="354"/>
      <c r="Z110" s="354"/>
      <c r="AA110" s="355"/>
      <c r="AB110" s="355"/>
      <c r="AC110" s="367"/>
      <c r="AD110" s="492">
        <f>AD108-AD109</f>
        <v>0</v>
      </c>
      <c r="AE110" s="331"/>
      <c r="AF110" s="332"/>
      <c r="AG110" s="332"/>
      <c r="AH110" s="333"/>
      <c r="AI110" s="333"/>
      <c r="AJ110" s="345"/>
      <c r="AK110" s="492">
        <f>AK108-AK109</f>
        <v>0</v>
      </c>
      <c r="AL110" s="19">
        <f>AK110+AD110+W110+P110+I110</f>
        <v>0</v>
      </c>
      <c r="AM110" s="504"/>
    </row>
    <row r="111" spans="1:39" s="15" customFormat="1" ht="13.5" thickBot="1" x14ac:dyDescent="0.25">
      <c r="A111" s="387" t="s">
        <v>119</v>
      </c>
      <c r="B111" s="305"/>
      <c r="C111" s="392"/>
      <c r="D111" s="392"/>
      <c r="E111" s="392"/>
      <c r="F111" s="392"/>
      <c r="G111" s="392"/>
      <c r="H111" s="392"/>
      <c r="I111" s="393"/>
      <c r="J111" s="394"/>
      <c r="K111" s="392"/>
      <c r="L111" s="392"/>
      <c r="M111" s="392"/>
      <c r="N111" s="392"/>
      <c r="O111" s="392"/>
      <c r="P111" s="393"/>
      <c r="Q111" s="394"/>
      <c r="R111" s="392"/>
      <c r="S111" s="392"/>
      <c r="T111" s="392"/>
      <c r="U111" s="392"/>
      <c r="V111" s="392"/>
      <c r="W111" s="393"/>
      <c r="X111" s="394"/>
      <c r="Y111" s="392"/>
      <c r="Z111" s="392"/>
      <c r="AA111" s="392"/>
      <c r="AB111" s="392"/>
      <c r="AC111" s="392"/>
      <c r="AD111" s="393"/>
      <c r="AE111" s="394"/>
      <c r="AF111" s="392"/>
      <c r="AG111" s="392"/>
      <c r="AH111" s="392"/>
      <c r="AI111" s="392"/>
      <c r="AJ111" s="392"/>
      <c r="AK111" s="393"/>
      <c r="AL111" s="395"/>
      <c r="AM111" s="395"/>
    </row>
    <row r="112" spans="1:39" s="2" customFormat="1" x14ac:dyDescent="0.2">
      <c r="A112" s="388"/>
      <c r="B112" s="389" t="s">
        <v>110</v>
      </c>
      <c r="C112" s="331"/>
      <c r="D112" s="342"/>
      <c r="E112" s="332"/>
      <c r="F112" s="333"/>
      <c r="G112" s="333"/>
      <c r="H112" s="345"/>
      <c r="I112" s="489">
        <v>0</v>
      </c>
      <c r="J112" s="353"/>
      <c r="K112" s="354"/>
      <c r="L112" s="354"/>
      <c r="M112" s="355"/>
      <c r="N112" s="355"/>
      <c r="O112" s="367"/>
      <c r="P112" s="503">
        <v>0</v>
      </c>
      <c r="Q112" s="331"/>
      <c r="R112" s="332"/>
      <c r="S112" s="332"/>
      <c r="T112" s="333"/>
      <c r="U112" s="333"/>
      <c r="V112" s="345"/>
      <c r="W112" s="503">
        <v>0</v>
      </c>
      <c r="X112" s="353"/>
      <c r="Y112" s="354"/>
      <c r="Z112" s="354"/>
      <c r="AA112" s="355"/>
      <c r="AB112" s="355"/>
      <c r="AC112" s="367"/>
      <c r="AD112" s="503">
        <v>0</v>
      </c>
      <c r="AE112" s="331"/>
      <c r="AF112" s="332"/>
      <c r="AG112" s="332"/>
      <c r="AH112" s="333"/>
      <c r="AI112" s="333"/>
      <c r="AJ112" s="345"/>
      <c r="AK112" s="503"/>
      <c r="AL112" s="19">
        <f>AK112+AD112+W112+P112+I112</f>
        <v>0</v>
      </c>
      <c r="AM112" s="19"/>
    </row>
    <row r="113" spans="1:41" s="2" customFormat="1" x14ac:dyDescent="0.2">
      <c r="A113" s="390"/>
      <c r="B113" s="389" t="s">
        <v>111</v>
      </c>
      <c r="C113" s="331"/>
      <c r="D113" s="346"/>
      <c r="E113" s="332"/>
      <c r="F113" s="333"/>
      <c r="G113" s="333"/>
      <c r="H113" s="347"/>
      <c r="I113" s="489">
        <v>0</v>
      </c>
      <c r="J113" s="353"/>
      <c r="K113" s="354"/>
      <c r="L113" s="354"/>
      <c r="M113" s="355"/>
      <c r="N113" s="355"/>
      <c r="O113" s="367"/>
      <c r="P113" s="489">
        <v>0</v>
      </c>
      <c r="Q113" s="331"/>
      <c r="R113" s="332"/>
      <c r="S113" s="332"/>
      <c r="T113" s="333"/>
      <c r="U113" s="333"/>
      <c r="V113" s="345"/>
      <c r="W113" s="489">
        <v>0</v>
      </c>
      <c r="X113" s="353"/>
      <c r="Y113" s="354"/>
      <c r="Z113" s="354"/>
      <c r="AA113" s="355"/>
      <c r="AB113" s="355"/>
      <c r="AC113" s="367"/>
      <c r="AD113" s="489">
        <v>0</v>
      </c>
      <c r="AE113" s="331"/>
      <c r="AF113" s="332"/>
      <c r="AG113" s="332"/>
      <c r="AH113" s="333"/>
      <c r="AI113" s="333"/>
      <c r="AJ113" s="345"/>
      <c r="AK113" s="489"/>
      <c r="AL113" s="19">
        <f>AK113+AD113+W113+P113+I113</f>
        <v>0</v>
      </c>
      <c r="AM113" s="19"/>
    </row>
    <row r="114" spans="1:41" s="2" customFormat="1" x14ac:dyDescent="0.2">
      <c r="A114" s="390"/>
      <c r="B114" s="389" t="s">
        <v>112</v>
      </c>
      <c r="C114" s="341"/>
      <c r="D114" s="348"/>
      <c r="E114" s="342"/>
      <c r="F114" s="343"/>
      <c r="G114" s="343"/>
      <c r="H114" s="344"/>
      <c r="I114" s="492">
        <f>I113+I112</f>
        <v>0</v>
      </c>
      <c r="J114" s="363"/>
      <c r="K114" s="364"/>
      <c r="L114" s="364"/>
      <c r="M114" s="365"/>
      <c r="N114" s="365"/>
      <c r="O114" s="366"/>
      <c r="P114" s="492">
        <f>P113+P112</f>
        <v>0</v>
      </c>
      <c r="Q114" s="341"/>
      <c r="R114" s="342"/>
      <c r="S114" s="342"/>
      <c r="T114" s="343"/>
      <c r="U114" s="343"/>
      <c r="V114" s="344"/>
      <c r="W114" s="492">
        <f>W113+W112</f>
        <v>0</v>
      </c>
      <c r="X114" s="363"/>
      <c r="Y114" s="364"/>
      <c r="Z114" s="364"/>
      <c r="AA114" s="365"/>
      <c r="AB114" s="365"/>
      <c r="AC114" s="366"/>
      <c r="AD114" s="492">
        <f>AD113+AD112</f>
        <v>0</v>
      </c>
      <c r="AE114" s="341"/>
      <c r="AF114" s="342"/>
      <c r="AG114" s="342"/>
      <c r="AH114" s="343"/>
      <c r="AI114" s="343"/>
      <c r="AJ114" s="344"/>
      <c r="AK114" s="492">
        <f>AK113+AK112</f>
        <v>0</v>
      </c>
      <c r="AL114" s="19">
        <f>AK114+AD114+W114+P114+I114</f>
        <v>0</v>
      </c>
      <c r="AM114" s="19"/>
    </row>
    <row r="115" spans="1:41" s="2" customFormat="1" x14ac:dyDescent="0.2">
      <c r="A115" s="390"/>
      <c r="B115" s="391" t="s">
        <v>113</v>
      </c>
      <c r="C115" s="341"/>
      <c r="D115" s="342"/>
      <c r="E115" s="342"/>
      <c r="F115" s="343"/>
      <c r="G115" s="343"/>
      <c r="H115" s="344"/>
      <c r="I115" s="492">
        <f>IF(I114&gt;=25000,25000,I114)</f>
        <v>0</v>
      </c>
      <c r="J115" s="363"/>
      <c r="K115" s="364"/>
      <c r="L115" s="364"/>
      <c r="M115" s="365"/>
      <c r="N115" s="365"/>
      <c r="O115" s="366"/>
      <c r="P115" s="492">
        <f>IF((I114+P114)&gt;=25000,25000-I115,P114)</f>
        <v>0</v>
      </c>
      <c r="Q115" s="341"/>
      <c r="R115" s="342"/>
      <c r="S115" s="342"/>
      <c r="T115" s="343"/>
      <c r="U115" s="343"/>
      <c r="V115" s="344"/>
      <c r="W115" s="492">
        <f>IF(($I$114+$P$114+$W$114)&gt;=25000,25000-I115-P115,W114)</f>
        <v>0</v>
      </c>
      <c r="X115" s="363"/>
      <c r="Y115" s="364"/>
      <c r="Z115" s="364"/>
      <c r="AA115" s="365"/>
      <c r="AB115" s="365"/>
      <c r="AC115" s="366"/>
      <c r="AD115" s="492">
        <f>IF(($I$114+$P$114+$W$114+$AD$114)&gt;=25000,25000-W115-P115-I115,AD114)</f>
        <v>0</v>
      </c>
      <c r="AE115" s="341"/>
      <c r="AF115" s="342"/>
      <c r="AG115" s="342"/>
      <c r="AH115" s="343"/>
      <c r="AI115" s="343"/>
      <c r="AJ115" s="344"/>
      <c r="AK115" s="492">
        <f>IF((I114+P114+W114+AD114+AK114)&gt;=25000,25000-I115-P115-W115-AD115,AK114)</f>
        <v>0</v>
      </c>
      <c r="AL115" s="19">
        <f>AK115+AD115+W115+P115+I115</f>
        <v>0</v>
      </c>
      <c r="AM115" s="19">
        <f>IF(AL114&gt;25000,25000,0)</f>
        <v>0</v>
      </c>
    </row>
    <row r="116" spans="1:41" s="2" customFormat="1" ht="13.5" thickBot="1" x14ac:dyDescent="0.25">
      <c r="A116" s="390"/>
      <c r="B116" s="391" t="s">
        <v>114</v>
      </c>
      <c r="C116" s="331"/>
      <c r="D116" s="332"/>
      <c r="E116" s="332"/>
      <c r="F116" s="333"/>
      <c r="G116" s="333"/>
      <c r="H116" s="345"/>
      <c r="I116" s="492">
        <f>I114-I115</f>
        <v>0</v>
      </c>
      <c r="J116" s="353"/>
      <c r="K116" s="354"/>
      <c r="L116" s="354"/>
      <c r="M116" s="355"/>
      <c r="N116" s="355"/>
      <c r="O116" s="367"/>
      <c r="P116" s="492">
        <f>P114-P115</f>
        <v>0</v>
      </c>
      <c r="Q116" s="331"/>
      <c r="R116" s="332"/>
      <c r="S116" s="332"/>
      <c r="T116" s="333"/>
      <c r="U116" s="333"/>
      <c r="V116" s="345"/>
      <c r="W116" s="492">
        <f>W114-W115</f>
        <v>0</v>
      </c>
      <c r="X116" s="353"/>
      <c r="Y116" s="354"/>
      <c r="Z116" s="354"/>
      <c r="AA116" s="355"/>
      <c r="AB116" s="355"/>
      <c r="AC116" s="367"/>
      <c r="AD116" s="492">
        <f>AD114-AD115</f>
        <v>0</v>
      </c>
      <c r="AE116" s="331"/>
      <c r="AF116" s="332"/>
      <c r="AG116" s="332"/>
      <c r="AH116" s="333"/>
      <c r="AI116" s="333"/>
      <c r="AJ116" s="345"/>
      <c r="AK116" s="492">
        <f>AK114-AK115</f>
        <v>0</v>
      </c>
      <c r="AL116" s="19">
        <f>AK116+AD116+W116+P116+I116</f>
        <v>0</v>
      </c>
      <c r="AM116" s="504"/>
    </row>
    <row r="117" spans="1:41" s="15" customFormat="1" ht="13.5" thickBot="1" x14ac:dyDescent="0.25">
      <c r="A117" s="201" t="s">
        <v>120</v>
      </c>
      <c r="B117" s="203"/>
      <c r="C117" s="38"/>
      <c r="D117" s="38"/>
      <c r="E117" s="38"/>
      <c r="F117" s="38"/>
      <c r="G117" s="38"/>
      <c r="H117" s="38"/>
      <c r="I117" s="39"/>
      <c r="J117" s="37"/>
      <c r="K117" s="38"/>
      <c r="L117" s="38"/>
      <c r="M117" s="38"/>
      <c r="N117" s="38"/>
      <c r="O117" s="38"/>
      <c r="P117" s="39"/>
      <c r="Q117" s="37"/>
      <c r="R117" s="38"/>
      <c r="S117" s="38"/>
      <c r="T117" s="38"/>
      <c r="U117" s="38"/>
      <c r="V117" s="38"/>
      <c r="W117" s="39"/>
      <c r="X117" s="37"/>
      <c r="Y117" s="38"/>
      <c r="Z117" s="38"/>
      <c r="AA117" s="38"/>
      <c r="AB117" s="38"/>
      <c r="AC117" s="38"/>
      <c r="AD117" s="39"/>
      <c r="AE117" s="37"/>
      <c r="AF117" s="38"/>
      <c r="AG117" s="38"/>
      <c r="AH117" s="38"/>
      <c r="AI117" s="38"/>
      <c r="AJ117" s="38"/>
      <c r="AK117" s="39"/>
      <c r="AL117" s="40" t="s">
        <v>57</v>
      </c>
    </row>
    <row r="118" spans="1:41" s="2" customFormat="1" x14ac:dyDescent="0.2">
      <c r="A118" s="22"/>
      <c r="B118" s="213" t="s">
        <v>121</v>
      </c>
      <c r="C118" s="49"/>
      <c r="D118" s="50"/>
      <c r="E118" s="50"/>
      <c r="F118" s="51"/>
      <c r="G118" s="51"/>
      <c r="H118" s="52"/>
      <c r="I118" s="492">
        <f>I40+I45+I50+I57+I80+I82+I88+I94+I100+I106+I112</f>
        <v>0</v>
      </c>
      <c r="J118" s="247"/>
      <c r="K118" s="248"/>
      <c r="L118" s="248"/>
      <c r="M118" s="249"/>
      <c r="N118" s="249"/>
      <c r="O118" s="250"/>
      <c r="P118" s="492">
        <f>P40+P45+P50+P57+P80+P82+P88+P94+P100+P106+P112</f>
        <v>0</v>
      </c>
      <c r="Q118" s="49"/>
      <c r="R118" s="50"/>
      <c r="S118" s="50"/>
      <c r="T118" s="51"/>
      <c r="U118" s="51"/>
      <c r="V118" s="52"/>
      <c r="W118" s="492">
        <f>W40+W45+W50+W57+W80+W82+W88+W94+W100+W106+W112</f>
        <v>0</v>
      </c>
      <c r="X118" s="247"/>
      <c r="Y118" s="248"/>
      <c r="Z118" s="248"/>
      <c r="AA118" s="249"/>
      <c r="AB118" s="249"/>
      <c r="AC118" s="250"/>
      <c r="AD118" s="492">
        <f>AD40+AD45+AD50+AD57+AD80+AD82+AD88+AD94+AD100+AD106+AD112</f>
        <v>0</v>
      </c>
      <c r="AE118" s="49"/>
      <c r="AF118" s="50"/>
      <c r="AG118" s="50"/>
      <c r="AH118" s="51"/>
      <c r="AI118" s="51"/>
      <c r="AJ118" s="52"/>
      <c r="AK118" s="492">
        <f>AK40+AK45+AK50+AK57+AK80+AK82+AK88+AK94+AK100+AK106+AK112</f>
        <v>0</v>
      </c>
      <c r="AL118" s="19">
        <f>AK118+AD118+W118+P118+I118</f>
        <v>0</v>
      </c>
    </row>
    <row r="119" spans="1:41" s="198" customFormat="1" x14ac:dyDescent="0.2">
      <c r="A119" s="194"/>
      <c r="B119" s="213" t="s">
        <v>122</v>
      </c>
      <c r="C119" s="194"/>
      <c r="D119" s="195"/>
      <c r="E119" s="195"/>
      <c r="F119" s="196"/>
      <c r="G119" s="196"/>
      <c r="H119" s="197"/>
      <c r="I119" s="281">
        <f>I83+I89+I95+I101+I107+I113</f>
        <v>0</v>
      </c>
      <c r="J119" s="251"/>
      <c r="K119" s="252"/>
      <c r="L119" s="252"/>
      <c r="M119" s="253"/>
      <c r="N119" s="253"/>
      <c r="O119" s="254"/>
      <c r="P119" s="281">
        <f>P83+P89+P95+P101+P107+P113</f>
        <v>0</v>
      </c>
      <c r="Q119" s="194"/>
      <c r="R119" s="195"/>
      <c r="S119" s="195"/>
      <c r="T119" s="196"/>
      <c r="U119" s="196"/>
      <c r="V119" s="197"/>
      <c r="W119" s="281">
        <f>W83+W89+W95+W101+W107+W113</f>
        <v>0</v>
      </c>
      <c r="X119" s="251"/>
      <c r="Y119" s="252"/>
      <c r="Z119" s="252"/>
      <c r="AA119" s="253"/>
      <c r="AB119" s="253"/>
      <c r="AC119" s="254"/>
      <c r="AD119" s="281">
        <f>AD83+AD89+AD95+AD101+AD107+AD113</f>
        <v>0</v>
      </c>
      <c r="AE119" s="194"/>
      <c r="AF119" s="195"/>
      <c r="AG119" s="195"/>
      <c r="AH119" s="196"/>
      <c r="AI119" s="196"/>
      <c r="AJ119" s="197"/>
      <c r="AK119" s="281">
        <f>AK83+AK89+AK95+AK101+AK107+AK113</f>
        <v>0</v>
      </c>
      <c r="AL119" s="19">
        <f>AK119+AD119+W119+P119+I119</f>
        <v>0</v>
      </c>
    </row>
    <row r="120" spans="1:41" s="2" customFormat="1" x14ac:dyDescent="0.2">
      <c r="A120" s="282"/>
      <c r="B120" s="283"/>
      <c r="C120" s="282"/>
      <c r="D120" s="284"/>
      <c r="E120" s="284"/>
      <c r="F120" s="285"/>
      <c r="G120" s="285"/>
      <c r="H120" s="286"/>
      <c r="I120" s="505"/>
      <c r="J120" s="282"/>
      <c r="K120" s="284"/>
      <c r="L120" s="284"/>
      <c r="M120" s="285"/>
      <c r="N120" s="285"/>
      <c r="O120" s="286"/>
      <c r="P120" s="505"/>
      <c r="Q120" s="282"/>
      <c r="R120" s="284"/>
      <c r="S120" s="284"/>
      <c r="T120" s="285"/>
      <c r="U120" s="285"/>
      <c r="V120" s="286"/>
      <c r="W120" s="505"/>
      <c r="X120" s="282"/>
      <c r="Y120" s="284"/>
      <c r="Z120" s="284"/>
      <c r="AA120" s="285"/>
      <c r="AB120" s="285"/>
      <c r="AC120" s="286"/>
      <c r="AD120" s="505"/>
      <c r="AE120" s="282"/>
      <c r="AF120" s="284"/>
      <c r="AG120" s="284"/>
      <c r="AH120" s="285"/>
      <c r="AI120" s="285"/>
      <c r="AJ120" s="286"/>
      <c r="AK120" s="505"/>
      <c r="AL120" s="287"/>
    </row>
    <row r="121" spans="1:41" s="2" customFormat="1" x14ac:dyDescent="0.2">
      <c r="A121" s="22"/>
      <c r="B121" s="213" t="s">
        <v>123</v>
      </c>
      <c r="C121" s="49"/>
      <c r="D121" s="50"/>
      <c r="E121" s="50"/>
      <c r="F121" s="51"/>
      <c r="G121" s="51"/>
      <c r="H121" s="52"/>
      <c r="I121" s="492">
        <f>I118+I119</f>
        <v>0</v>
      </c>
      <c r="J121" s="247"/>
      <c r="K121" s="248"/>
      <c r="L121" s="248"/>
      <c r="M121" s="249"/>
      <c r="N121" s="249"/>
      <c r="O121" s="250"/>
      <c r="P121" s="492">
        <f>P118+P119</f>
        <v>0</v>
      </c>
      <c r="Q121" s="49"/>
      <c r="R121" s="50"/>
      <c r="S121" s="50"/>
      <c r="T121" s="51"/>
      <c r="U121" s="51"/>
      <c r="V121" s="52"/>
      <c r="W121" s="492">
        <f>W118+W119</f>
        <v>0</v>
      </c>
      <c r="X121" s="247"/>
      <c r="Y121" s="248"/>
      <c r="Z121" s="248"/>
      <c r="AA121" s="249"/>
      <c r="AB121" s="249"/>
      <c r="AC121" s="250"/>
      <c r="AD121" s="492">
        <f>AD118+AD119</f>
        <v>0</v>
      </c>
      <c r="AE121" s="49"/>
      <c r="AF121" s="50"/>
      <c r="AG121" s="50"/>
      <c r="AH121" s="51"/>
      <c r="AI121" s="51"/>
      <c r="AJ121" s="52"/>
      <c r="AK121" s="492">
        <f>AK118+AK119</f>
        <v>0</v>
      </c>
      <c r="AL121" s="19">
        <f>AK121+AD121+W121+P121+I121</f>
        <v>0</v>
      </c>
    </row>
    <row r="122" spans="1:41" s="2" customFormat="1" ht="13.5" thickBot="1" x14ac:dyDescent="0.25">
      <c r="A122" s="22"/>
      <c r="B122" s="213" t="s">
        <v>124</v>
      </c>
      <c r="C122" s="438"/>
      <c r="D122" s="50"/>
      <c r="E122" s="5"/>
      <c r="F122" s="26"/>
      <c r="G122" s="26"/>
      <c r="H122" s="27"/>
      <c r="I122" s="492">
        <f>I121-(I116+I110+I104+I98+I92+I86+I74+I57+I45)</f>
        <v>0</v>
      </c>
      <c r="J122" s="239"/>
      <c r="K122" s="240"/>
      <c r="L122" s="240"/>
      <c r="M122" s="241"/>
      <c r="N122" s="241"/>
      <c r="O122" s="242"/>
      <c r="P122" s="492">
        <f>P121-(P116+P110+P104+P98+P92+P86+P74+P57+P45)</f>
        <v>0</v>
      </c>
      <c r="Q122" s="22"/>
      <c r="R122" s="5"/>
      <c r="S122" s="5"/>
      <c r="T122" s="26"/>
      <c r="U122" s="26"/>
      <c r="V122" s="27"/>
      <c r="W122" s="492">
        <f>W121-(W116+W110+W104+W98+W92+W86+W74+W57+W45)</f>
        <v>0</v>
      </c>
      <c r="X122" s="239"/>
      <c r="Y122" s="240"/>
      <c r="Z122" s="240"/>
      <c r="AA122" s="241"/>
      <c r="AB122" s="241"/>
      <c r="AC122" s="242"/>
      <c r="AD122" s="492">
        <f>AD121-(AD116+AD110+AD104+AD98+AD92+AD86+AD74+AD57+AD45)</f>
        <v>0</v>
      </c>
      <c r="AE122" s="22"/>
      <c r="AF122" s="5"/>
      <c r="AG122" s="5"/>
      <c r="AH122" s="26"/>
      <c r="AI122" s="26"/>
      <c r="AJ122" s="27"/>
      <c r="AK122" s="492">
        <f>AK121-(AK116+AK110+AK104+AK98+AK92+AK86+AK74+AK57+AK45)</f>
        <v>0</v>
      </c>
      <c r="AL122" s="19">
        <f>AK122+AD122+W122+P122+I122</f>
        <v>0</v>
      </c>
    </row>
    <row r="123" spans="1:41" s="2" customFormat="1" ht="13.5" thickBot="1" x14ac:dyDescent="0.25">
      <c r="A123" s="22"/>
      <c r="B123" s="213" t="s">
        <v>125</v>
      </c>
      <c r="C123" s="222" t="s">
        <v>126</v>
      </c>
      <c r="D123" s="223">
        <v>0.46</v>
      </c>
      <c r="E123" s="50"/>
      <c r="F123" s="51"/>
      <c r="G123" s="51"/>
      <c r="H123" s="52"/>
      <c r="I123" s="492">
        <f>D123*I122</f>
        <v>0</v>
      </c>
      <c r="J123" s="247"/>
      <c r="K123" s="248"/>
      <c r="L123" s="248"/>
      <c r="M123" s="249"/>
      <c r="N123" s="249"/>
      <c r="O123" s="250"/>
      <c r="P123" s="492">
        <f>D123*P122</f>
        <v>0</v>
      </c>
      <c r="Q123" s="49"/>
      <c r="R123" s="50"/>
      <c r="S123" s="50"/>
      <c r="T123" s="51"/>
      <c r="U123" s="51"/>
      <c r="V123" s="52"/>
      <c r="W123" s="492">
        <f>D123*W122</f>
        <v>0</v>
      </c>
      <c r="X123" s="247"/>
      <c r="Y123" s="248"/>
      <c r="Z123" s="248"/>
      <c r="AA123" s="249"/>
      <c r="AB123" s="249"/>
      <c r="AC123" s="250"/>
      <c r="AD123" s="492">
        <f>D123*AD122</f>
        <v>0</v>
      </c>
      <c r="AE123" s="49"/>
      <c r="AF123" s="50"/>
      <c r="AG123" s="50"/>
      <c r="AH123" s="51"/>
      <c r="AI123" s="51"/>
      <c r="AJ123" s="52"/>
      <c r="AK123" s="492">
        <f>D123*AK122</f>
        <v>0</v>
      </c>
      <c r="AL123" s="19">
        <f>AK123+AD123+W123+P123+I123</f>
        <v>0</v>
      </c>
    </row>
    <row r="124" spans="1:41" s="2" customFormat="1" ht="13.5" thickBot="1" x14ac:dyDescent="0.25">
      <c r="A124" s="25"/>
      <c r="B124" s="214" t="s">
        <v>127</v>
      </c>
      <c r="C124" s="25"/>
      <c r="D124" s="224"/>
      <c r="E124" s="48"/>
      <c r="F124" s="28"/>
      <c r="G124" s="28"/>
      <c r="H124" s="29"/>
      <c r="I124" s="506">
        <f>I121+I123</f>
        <v>0</v>
      </c>
      <c r="J124" s="243"/>
      <c r="K124" s="244"/>
      <c r="L124" s="244"/>
      <c r="M124" s="245"/>
      <c r="N124" s="245"/>
      <c r="O124" s="246"/>
      <c r="P124" s="506">
        <f>P121+P123</f>
        <v>0</v>
      </c>
      <c r="Q124" s="25"/>
      <c r="R124" s="48"/>
      <c r="S124" s="48"/>
      <c r="T124" s="28"/>
      <c r="U124" s="28"/>
      <c r="V124" s="29"/>
      <c r="W124" s="506">
        <f>W121+W123</f>
        <v>0</v>
      </c>
      <c r="X124" s="243"/>
      <c r="Y124" s="244"/>
      <c r="Z124" s="244"/>
      <c r="AA124" s="245"/>
      <c r="AB124" s="245"/>
      <c r="AC124" s="246"/>
      <c r="AD124" s="506">
        <f>AD121+AD123</f>
        <v>0</v>
      </c>
      <c r="AE124" s="25"/>
      <c r="AF124" s="48"/>
      <c r="AG124" s="48"/>
      <c r="AH124" s="28"/>
      <c r="AI124" s="28"/>
      <c r="AJ124" s="29"/>
      <c r="AK124" s="506">
        <f>AK121+AK123</f>
        <v>0</v>
      </c>
      <c r="AL124" s="20">
        <f>AK124+AD124+W124+P124+I124</f>
        <v>0</v>
      </c>
    </row>
    <row r="125" spans="1:41" s="2" customFormat="1" x14ac:dyDescent="0.2">
      <c r="B125" s="182"/>
      <c r="D125" s="182"/>
      <c r="E125" s="182"/>
      <c r="F125" s="183"/>
      <c r="G125" s="183"/>
      <c r="H125" s="183"/>
      <c r="I125" s="187"/>
      <c r="K125" s="182"/>
      <c r="L125" s="182"/>
      <c r="M125" s="183"/>
      <c r="N125" s="183"/>
      <c r="O125" s="183"/>
      <c r="P125" s="187"/>
      <c r="R125" s="182"/>
      <c r="S125" s="182"/>
      <c r="T125" s="183"/>
      <c r="U125" s="183"/>
      <c r="V125" s="183"/>
      <c r="W125" s="507"/>
      <c r="Y125" s="182"/>
      <c r="Z125" s="182"/>
      <c r="AA125" s="183"/>
      <c r="AB125" s="183"/>
      <c r="AC125" s="183"/>
      <c r="AD125" s="507"/>
      <c r="AF125" s="182"/>
      <c r="AG125" s="182"/>
      <c r="AH125" s="183"/>
      <c r="AI125" s="183"/>
      <c r="AJ125" s="183"/>
      <c r="AK125" s="507"/>
      <c r="AL125" s="184"/>
      <c r="AM125" s="184"/>
    </row>
    <row r="126" spans="1:41" s="186" customFormat="1" x14ac:dyDescent="0.2">
      <c r="B126" s="188"/>
      <c r="D126" s="188"/>
      <c r="E126" s="188"/>
      <c r="F126" s="183"/>
      <c r="G126" s="189"/>
      <c r="H126" s="190"/>
      <c r="J126" s="188"/>
      <c r="K126" s="188"/>
      <c r="L126" s="183"/>
      <c r="M126" s="183"/>
      <c r="N126" s="190"/>
      <c r="P126" s="188"/>
      <c r="Q126" s="188"/>
      <c r="R126" s="183"/>
      <c r="S126" s="183"/>
      <c r="T126" s="190"/>
      <c r="V126" s="188"/>
      <c r="W126" s="188"/>
      <c r="X126" s="183"/>
      <c r="Y126" s="183"/>
      <c r="Z126" s="190"/>
      <c r="AB126" s="427"/>
      <c r="AC126" s="428"/>
      <c r="AD126" s="429"/>
      <c r="AE126" s="430"/>
      <c r="AF126" s="431"/>
      <c r="AG126" s="432"/>
      <c r="AH126" s="191"/>
    </row>
    <row r="127" spans="1:41" s="31" customFormat="1" ht="15" x14ac:dyDescent="0.2">
      <c r="A127" s="30"/>
      <c r="D127" s="32" t="s">
        <v>128</v>
      </c>
      <c r="E127" s="32"/>
      <c r="G127" s="217">
        <v>19</v>
      </c>
      <c r="H127" s="33"/>
      <c r="I127" s="33"/>
      <c r="J127" s="34"/>
      <c r="K127" s="34"/>
      <c r="L127" s="33"/>
      <c r="N127" s="217">
        <f>G127+1</f>
        <v>20</v>
      </c>
      <c r="O127" s="33"/>
      <c r="P127" s="34"/>
      <c r="Q127" s="34"/>
      <c r="R127" s="33"/>
      <c r="T127" s="33"/>
      <c r="U127" s="217">
        <f>N127+1</f>
        <v>21</v>
      </c>
      <c r="V127" s="34"/>
      <c r="W127" s="34"/>
      <c r="X127" s="33"/>
      <c r="Z127" s="33"/>
      <c r="AA127" s="33"/>
      <c r="AB127" s="217">
        <f>U127+1</f>
        <v>22</v>
      </c>
      <c r="AC127" s="428"/>
      <c r="AD127" s="429"/>
      <c r="AE127" s="430"/>
      <c r="AF127" s="431"/>
      <c r="AG127" s="432"/>
      <c r="AH127" s="33"/>
      <c r="AI127" s="217">
        <f>AB127+1</f>
        <v>23</v>
      </c>
      <c r="AO127" s="33"/>
    </row>
    <row r="130" spans="1:34" ht="40.5" customHeight="1" x14ac:dyDescent="0.2">
      <c r="A130" s="256" t="s">
        <v>129</v>
      </c>
      <c r="B130" s="517" t="s">
        <v>130</v>
      </c>
      <c r="C130" s="518"/>
      <c r="D130" s="518"/>
      <c r="E130" s="518"/>
      <c r="F130" s="518"/>
      <c r="G130" s="518"/>
      <c r="H130" s="518"/>
      <c r="I130" s="518"/>
      <c r="AG130" s="467"/>
      <c r="AH130" s="468"/>
    </row>
    <row r="132" spans="1:34" x14ac:dyDescent="0.2">
      <c r="B132" s="1" t="s">
        <v>131</v>
      </c>
      <c r="AG132" s="1"/>
      <c r="AH132" s="1"/>
    </row>
  </sheetData>
  <mergeCells count="21">
    <mergeCell ref="J8:M8"/>
    <mergeCell ref="Q8:T8"/>
    <mergeCell ref="X8:AA8"/>
    <mergeCell ref="AE8:AH8"/>
    <mergeCell ref="B130:I130"/>
    <mergeCell ref="C8:F8"/>
    <mergeCell ref="C79:D79"/>
    <mergeCell ref="E79:F79"/>
    <mergeCell ref="G79:H79"/>
    <mergeCell ref="J79:K79"/>
    <mergeCell ref="L79:M79"/>
    <mergeCell ref="N79:O79"/>
    <mergeCell ref="Q79:R79"/>
    <mergeCell ref="S79:T79"/>
    <mergeCell ref="U79:V79"/>
    <mergeCell ref="X79:Y79"/>
    <mergeCell ref="Z79:AA79"/>
    <mergeCell ref="AB79:AC79"/>
    <mergeCell ref="AE79:AF79"/>
    <mergeCell ref="AG79:AH79"/>
    <mergeCell ref="AI79:AJ79"/>
  </mergeCells>
  <phoneticPr fontId="0" type="noConversion"/>
  <pageMargins left="0.35" right="0.3" top="0.51" bottom="0.7" header="0.5" footer="0.5"/>
  <pageSetup paperSize="3" scale="52" fitToHeight="0" orientation="landscape" r:id="rId1"/>
  <headerFooter alignWithMargins="0"/>
  <ignoredErrors>
    <ignoredError sqref="L25:L30 L32:L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workbookViewId="0">
      <selection activeCell="B2" sqref="B2"/>
    </sheetView>
  </sheetViews>
  <sheetFormatPr defaultColWidth="9.140625" defaultRowHeight="12.75" x14ac:dyDescent="0.2"/>
  <cols>
    <col min="1" max="1" width="24.7109375" style="311" customWidth="1"/>
    <col min="2" max="6" width="12.7109375" style="311" customWidth="1"/>
    <col min="7" max="10" width="9.140625" style="311"/>
    <col min="11" max="11" width="10.28515625" style="311" customWidth="1"/>
    <col min="12" max="16384" width="9.140625" style="311"/>
  </cols>
  <sheetData>
    <row r="1" spans="1:6" x14ac:dyDescent="0.2">
      <c r="A1" s="310" t="s">
        <v>132</v>
      </c>
    </row>
    <row r="2" spans="1:6" x14ac:dyDescent="0.2">
      <c r="A2" s="312" t="s">
        <v>133</v>
      </c>
    </row>
    <row r="3" spans="1:6" x14ac:dyDescent="0.2">
      <c r="A3" s="312" t="s">
        <v>134</v>
      </c>
    </row>
    <row r="4" spans="1:6" x14ac:dyDescent="0.2">
      <c r="A4" s="312" t="s">
        <v>135</v>
      </c>
    </row>
    <row r="5" spans="1:6" x14ac:dyDescent="0.2">
      <c r="A5" s="312" t="s">
        <v>136</v>
      </c>
    </row>
    <row r="8" spans="1:6" x14ac:dyDescent="0.2">
      <c r="B8" s="311" t="s">
        <v>137</v>
      </c>
      <c r="C8" s="311" t="s">
        <v>138</v>
      </c>
      <c r="D8" s="311" t="s">
        <v>139</v>
      </c>
      <c r="E8" s="311" t="s">
        <v>140</v>
      </c>
      <c r="F8" s="313" t="s">
        <v>141</v>
      </c>
    </row>
    <row r="9" spans="1:6" x14ac:dyDescent="0.2">
      <c r="A9" s="314" t="s">
        <v>142</v>
      </c>
      <c r="B9" s="315">
        <v>0</v>
      </c>
      <c r="F9" s="316">
        <f t="shared" ref="F9" si="0">B9*C9*D9*E9</f>
        <v>0</v>
      </c>
    </row>
    <row r="10" spans="1:6" x14ac:dyDescent="0.2">
      <c r="A10" s="311" t="s">
        <v>143</v>
      </c>
      <c r="B10" s="315">
        <v>0</v>
      </c>
      <c r="F10" s="316">
        <f t="shared" ref="F10" si="1">B10*C10*D10*E10</f>
        <v>0</v>
      </c>
    </row>
    <row r="11" spans="1:6" x14ac:dyDescent="0.2">
      <c r="A11" s="314" t="s">
        <v>144</v>
      </c>
      <c r="B11" s="315">
        <v>0</v>
      </c>
      <c r="F11" s="316">
        <f t="shared" ref="F11" si="2">B11*C11*D11*E11</f>
        <v>0</v>
      </c>
    </row>
    <row r="12" spans="1:6" x14ac:dyDescent="0.2">
      <c r="A12" s="314" t="s">
        <v>145</v>
      </c>
      <c r="B12" s="315">
        <v>0</v>
      </c>
      <c r="F12" s="316">
        <f t="shared" ref="F12:F16" si="3">B12*C12*D12*E12</f>
        <v>0</v>
      </c>
    </row>
    <row r="13" spans="1:6" x14ac:dyDescent="0.2">
      <c r="A13" s="314" t="s">
        <v>146</v>
      </c>
      <c r="B13" s="315">
        <v>0</v>
      </c>
      <c r="F13" s="316">
        <f t="shared" si="3"/>
        <v>0</v>
      </c>
    </row>
    <row r="14" spans="1:6" x14ac:dyDescent="0.2">
      <c r="A14" s="322" t="s">
        <v>147</v>
      </c>
      <c r="B14" s="368">
        <v>0</v>
      </c>
      <c r="C14" s="323"/>
      <c r="D14" s="323"/>
      <c r="E14" s="323"/>
      <c r="F14" s="316">
        <f t="shared" si="3"/>
        <v>0</v>
      </c>
    </row>
    <row r="15" spans="1:6" x14ac:dyDescent="0.2">
      <c r="A15" s="322" t="s">
        <v>148</v>
      </c>
      <c r="B15" s="368">
        <v>0</v>
      </c>
      <c r="C15" s="323"/>
      <c r="D15" s="323"/>
      <c r="E15" s="323"/>
      <c r="F15" s="316">
        <f t="shared" si="3"/>
        <v>0</v>
      </c>
    </row>
    <row r="16" spans="1:6" x14ac:dyDescent="0.2">
      <c r="A16" s="317" t="s">
        <v>149</v>
      </c>
      <c r="B16" s="321">
        <v>0.54500000000000004</v>
      </c>
      <c r="C16" s="318"/>
      <c r="D16" s="318"/>
      <c r="E16" s="318"/>
      <c r="F16" s="319">
        <f t="shared" si="3"/>
        <v>0</v>
      </c>
    </row>
    <row r="17" spans="1:6" x14ac:dyDescent="0.2">
      <c r="F17" s="319">
        <f>SUM(F9:F16)</f>
        <v>0</v>
      </c>
    </row>
    <row r="19" spans="1:6" x14ac:dyDescent="0.2">
      <c r="A19" s="314" t="s">
        <v>150</v>
      </c>
    </row>
    <row r="22" spans="1:6" x14ac:dyDescent="0.2">
      <c r="A22" s="310" t="s">
        <v>151</v>
      </c>
    </row>
    <row r="23" spans="1:6" x14ac:dyDescent="0.2">
      <c r="A23" s="312" t="s">
        <v>133</v>
      </c>
    </row>
    <row r="24" spans="1:6" x14ac:dyDescent="0.2">
      <c r="A24" s="312" t="s">
        <v>134</v>
      </c>
    </row>
    <row r="25" spans="1:6" x14ac:dyDescent="0.2">
      <c r="A25" s="312" t="s">
        <v>135</v>
      </c>
    </row>
    <row r="26" spans="1:6" x14ac:dyDescent="0.2">
      <c r="A26" s="312" t="s">
        <v>136</v>
      </c>
    </row>
    <row r="29" spans="1:6" x14ac:dyDescent="0.2">
      <c r="B29" s="311" t="s">
        <v>137</v>
      </c>
      <c r="C29" s="311" t="s">
        <v>138</v>
      </c>
      <c r="D29" s="311" t="s">
        <v>139</v>
      </c>
      <c r="E29" s="311" t="s">
        <v>140</v>
      </c>
      <c r="F29" s="313" t="s">
        <v>141</v>
      </c>
    </row>
    <row r="30" spans="1:6" x14ac:dyDescent="0.2">
      <c r="A30" s="314" t="s">
        <v>142</v>
      </c>
      <c r="B30" s="315">
        <v>0</v>
      </c>
      <c r="F30" s="316">
        <f t="shared" ref="F30:F32" si="4">B30*C30*D30*E30</f>
        <v>0</v>
      </c>
    </row>
    <row r="31" spans="1:6" x14ac:dyDescent="0.2">
      <c r="A31" s="311" t="s">
        <v>143</v>
      </c>
      <c r="B31" s="315">
        <v>0</v>
      </c>
      <c r="F31" s="316">
        <f t="shared" si="4"/>
        <v>0</v>
      </c>
    </row>
    <row r="32" spans="1:6" x14ac:dyDescent="0.2">
      <c r="A32" s="314" t="s">
        <v>144</v>
      </c>
      <c r="B32" s="315">
        <v>0</v>
      </c>
      <c r="F32" s="316">
        <f t="shared" si="4"/>
        <v>0</v>
      </c>
    </row>
    <row r="33" spans="1:6" x14ac:dyDescent="0.2">
      <c r="A33" s="314" t="s">
        <v>145</v>
      </c>
      <c r="B33" s="315">
        <v>0</v>
      </c>
      <c r="F33" s="316">
        <f t="shared" ref="F33:F37" si="5">B33*C33*D33*E33</f>
        <v>0</v>
      </c>
    </row>
    <row r="34" spans="1:6" x14ac:dyDescent="0.2">
      <c r="A34" s="314" t="s">
        <v>146</v>
      </c>
      <c r="B34" s="315">
        <v>0</v>
      </c>
      <c r="F34" s="316">
        <f t="shared" si="5"/>
        <v>0</v>
      </c>
    </row>
    <row r="35" spans="1:6" x14ac:dyDescent="0.2">
      <c r="A35" s="322" t="s">
        <v>147</v>
      </c>
      <c r="B35" s="368">
        <v>0</v>
      </c>
      <c r="C35" s="323"/>
      <c r="D35" s="323"/>
      <c r="E35" s="323"/>
      <c r="F35" s="316">
        <f t="shared" si="5"/>
        <v>0</v>
      </c>
    </row>
    <row r="36" spans="1:6" x14ac:dyDescent="0.2">
      <c r="A36" s="322" t="s">
        <v>148</v>
      </c>
      <c r="B36" s="368">
        <v>0</v>
      </c>
      <c r="C36" s="323"/>
      <c r="D36" s="323"/>
      <c r="E36" s="323"/>
      <c r="F36" s="316">
        <f t="shared" si="5"/>
        <v>0</v>
      </c>
    </row>
    <row r="37" spans="1:6" x14ac:dyDescent="0.2">
      <c r="A37" s="317" t="s">
        <v>149</v>
      </c>
      <c r="B37" s="321">
        <v>0.54500000000000004</v>
      </c>
      <c r="C37" s="318"/>
      <c r="D37" s="318"/>
      <c r="E37" s="318"/>
      <c r="F37" s="319">
        <f t="shared" si="5"/>
        <v>0</v>
      </c>
    </row>
    <row r="38" spans="1:6" x14ac:dyDescent="0.2">
      <c r="F38" s="319">
        <f>SUM(F30:F37)</f>
        <v>0</v>
      </c>
    </row>
    <row r="40" spans="1:6" x14ac:dyDescent="0.2">
      <c r="A40" s="314" t="s">
        <v>150</v>
      </c>
    </row>
    <row r="41" spans="1:6" x14ac:dyDescent="0.2">
      <c r="A41" s="314"/>
    </row>
    <row r="43" spans="1:6" x14ac:dyDescent="0.2">
      <c r="A43" s="310" t="s">
        <v>152</v>
      </c>
    </row>
    <row r="44" spans="1:6" x14ac:dyDescent="0.2">
      <c r="A44" s="312" t="s">
        <v>133</v>
      </c>
    </row>
    <row r="45" spans="1:6" x14ac:dyDescent="0.2">
      <c r="A45" s="312" t="s">
        <v>134</v>
      </c>
    </row>
    <row r="46" spans="1:6" x14ac:dyDescent="0.2">
      <c r="A46" s="312" t="s">
        <v>135</v>
      </c>
    </row>
    <row r="47" spans="1:6" x14ac:dyDescent="0.2">
      <c r="A47" s="312" t="s">
        <v>136</v>
      </c>
    </row>
    <row r="50" spans="1:6" x14ac:dyDescent="0.2">
      <c r="B50" s="311" t="s">
        <v>137</v>
      </c>
      <c r="C50" s="311" t="s">
        <v>138</v>
      </c>
      <c r="D50" s="311" t="s">
        <v>139</v>
      </c>
      <c r="E50" s="311" t="s">
        <v>140</v>
      </c>
      <c r="F50" s="313" t="s">
        <v>141</v>
      </c>
    </row>
    <row r="51" spans="1:6" x14ac:dyDescent="0.2">
      <c r="A51" s="314" t="s">
        <v>142</v>
      </c>
      <c r="B51" s="315">
        <v>0</v>
      </c>
      <c r="F51" s="316">
        <f t="shared" ref="F51:F58" si="6">B51*C51*D51*E51</f>
        <v>0</v>
      </c>
    </row>
    <row r="52" spans="1:6" x14ac:dyDescent="0.2">
      <c r="A52" s="311" t="s">
        <v>143</v>
      </c>
      <c r="B52" s="315">
        <v>0</v>
      </c>
      <c r="F52" s="316">
        <f t="shared" si="6"/>
        <v>0</v>
      </c>
    </row>
    <row r="53" spans="1:6" x14ac:dyDescent="0.2">
      <c r="A53" s="314" t="s">
        <v>144</v>
      </c>
      <c r="B53" s="315">
        <v>0</v>
      </c>
      <c r="F53" s="316">
        <f t="shared" si="6"/>
        <v>0</v>
      </c>
    </row>
    <row r="54" spans="1:6" x14ac:dyDescent="0.2">
      <c r="A54" s="314" t="s">
        <v>145</v>
      </c>
      <c r="B54" s="315">
        <v>0</v>
      </c>
      <c r="F54" s="316">
        <f t="shared" si="6"/>
        <v>0</v>
      </c>
    </row>
    <row r="55" spans="1:6" x14ac:dyDescent="0.2">
      <c r="A55" s="314" t="s">
        <v>146</v>
      </c>
      <c r="B55" s="315">
        <v>0</v>
      </c>
      <c r="F55" s="316">
        <f t="shared" si="6"/>
        <v>0</v>
      </c>
    </row>
    <row r="56" spans="1:6" x14ac:dyDescent="0.2">
      <c r="A56" s="322" t="s">
        <v>147</v>
      </c>
      <c r="B56" s="368">
        <v>0</v>
      </c>
      <c r="C56" s="323"/>
      <c r="D56" s="323"/>
      <c r="E56" s="323"/>
      <c r="F56" s="316">
        <f t="shared" si="6"/>
        <v>0</v>
      </c>
    </row>
    <row r="57" spans="1:6" x14ac:dyDescent="0.2">
      <c r="A57" s="322" t="s">
        <v>148</v>
      </c>
      <c r="B57" s="368">
        <v>0</v>
      </c>
      <c r="C57" s="323"/>
      <c r="D57" s="323"/>
      <c r="E57" s="323"/>
      <c r="F57" s="316">
        <f t="shared" si="6"/>
        <v>0</v>
      </c>
    </row>
    <row r="58" spans="1:6" x14ac:dyDescent="0.2">
      <c r="A58" s="317" t="s">
        <v>149</v>
      </c>
      <c r="B58" s="321">
        <v>0.54500000000000004</v>
      </c>
      <c r="C58" s="318"/>
      <c r="D58" s="318"/>
      <c r="E58" s="318"/>
      <c r="F58" s="319">
        <f t="shared" si="6"/>
        <v>0</v>
      </c>
    </row>
    <row r="59" spans="1:6" x14ac:dyDescent="0.2">
      <c r="F59" s="319">
        <f>SUM(F51:F58)</f>
        <v>0</v>
      </c>
    </row>
    <row r="61" spans="1:6" x14ac:dyDescent="0.2">
      <c r="A61" s="314" t="s">
        <v>150</v>
      </c>
    </row>
    <row r="62" spans="1:6" x14ac:dyDescent="0.2">
      <c r="E62" s="310"/>
      <c r="F62" s="320"/>
    </row>
    <row r="63" spans="1:6" x14ac:dyDescent="0.2">
      <c r="E63" s="310" t="s">
        <v>153</v>
      </c>
      <c r="F63" s="320">
        <f>F17+F38+F59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3"/>
  <sheetViews>
    <sheetView showGridLines="0" topLeftCell="A7" workbookViewId="0">
      <selection activeCell="O18" sqref="O18"/>
    </sheetView>
  </sheetViews>
  <sheetFormatPr defaultRowHeight="12.75" x14ac:dyDescent="0.2"/>
  <cols>
    <col min="1" max="1" width="20.140625" style="58" customWidth="1"/>
    <col min="2" max="2" width="11" style="58" customWidth="1"/>
    <col min="3" max="3" width="12.140625" style="58" customWidth="1"/>
    <col min="4" max="4" width="11.85546875" style="58" customWidth="1"/>
    <col min="5" max="6" width="11.140625" style="58" customWidth="1"/>
    <col min="7" max="7" width="10" style="58" customWidth="1"/>
    <col min="8" max="8" width="9.85546875" style="58" customWidth="1"/>
    <col min="9" max="13" width="9.140625" hidden="1" customWidth="1"/>
    <col min="18" max="18" width="17" customWidth="1"/>
  </cols>
  <sheetData>
    <row r="1" spans="1:18" x14ac:dyDescent="0.2">
      <c r="A1" s="57" t="str">
        <f>IF((SUM(H13:H39)&gt;0),"When recording additional modules, specify budget year in Row H7 in the format 'Year One'."," ")</f>
        <v xml:space="preserve"> </v>
      </c>
      <c r="G1" s="59" t="s">
        <v>154</v>
      </c>
    </row>
    <row r="2" spans="1:18" x14ac:dyDescent="0.2">
      <c r="A2" s="57"/>
      <c r="E2" s="60"/>
    </row>
    <row r="3" spans="1:18" x14ac:dyDescent="0.2">
      <c r="E3" s="61" t="s">
        <v>155</v>
      </c>
      <c r="F3" s="62" t="s">
        <v>156</v>
      </c>
      <c r="G3" s="62"/>
      <c r="H3" s="62"/>
    </row>
    <row r="4" spans="1:18" ht="18.75" customHeight="1" x14ac:dyDescent="0.25">
      <c r="A4" s="63" t="s">
        <v>157</v>
      </c>
      <c r="B4" s="64"/>
      <c r="C4" s="64"/>
      <c r="D4" s="64"/>
      <c r="E4" s="64"/>
      <c r="F4" s="64"/>
      <c r="G4" s="64"/>
      <c r="H4" s="64"/>
    </row>
    <row r="5" spans="1:18" ht="21" customHeight="1" x14ac:dyDescent="0.2">
      <c r="A5" s="65" t="s">
        <v>158</v>
      </c>
      <c r="B5" s="64"/>
      <c r="C5" s="64"/>
      <c r="D5" s="64"/>
      <c r="E5" s="64"/>
      <c r="F5" s="64"/>
      <c r="G5" s="64"/>
      <c r="H5" s="64"/>
    </row>
    <row r="6" spans="1:18" x14ac:dyDescent="0.2">
      <c r="A6" s="66" t="s">
        <v>159</v>
      </c>
      <c r="B6" s="67"/>
      <c r="C6" s="67"/>
      <c r="D6" s="67"/>
      <c r="E6" s="67"/>
      <c r="F6" s="67"/>
      <c r="G6" s="67"/>
      <c r="H6" s="67"/>
    </row>
    <row r="7" spans="1:18" ht="13.5" customHeight="1" x14ac:dyDescent="0.2">
      <c r="A7" s="68" t="s">
        <v>160</v>
      </c>
      <c r="B7" s="67"/>
      <c r="C7" s="67"/>
      <c r="D7" s="67"/>
      <c r="E7" s="67"/>
      <c r="F7" s="67"/>
      <c r="G7" s="67"/>
      <c r="H7" s="69"/>
    </row>
    <row r="8" spans="1:18" ht="13.5" customHeight="1" x14ac:dyDescent="0.2">
      <c r="A8" s="68" t="s">
        <v>161</v>
      </c>
      <c r="B8" s="67"/>
      <c r="C8" s="67"/>
      <c r="D8" s="67"/>
      <c r="E8" s="67"/>
      <c r="F8" s="67"/>
      <c r="G8" s="67"/>
      <c r="H8" s="69"/>
    </row>
    <row r="9" spans="1:18" ht="14.25" customHeight="1" x14ac:dyDescent="0.2">
      <c r="A9" s="70"/>
      <c r="B9" s="71" t="s">
        <v>162</v>
      </c>
      <c r="C9" s="72" t="s">
        <v>163</v>
      </c>
      <c r="D9" s="72" t="s">
        <v>164</v>
      </c>
      <c r="E9" s="72" t="s">
        <v>165</v>
      </c>
      <c r="F9" s="73" t="s">
        <v>166</v>
      </c>
      <c r="G9" s="74" t="s">
        <v>167</v>
      </c>
      <c r="H9" s="72" t="s">
        <v>162</v>
      </c>
    </row>
    <row r="10" spans="1:18" x14ac:dyDescent="0.2">
      <c r="A10" s="75" t="s">
        <v>168</v>
      </c>
      <c r="B10" s="76">
        <v>39417</v>
      </c>
      <c r="C10" s="77">
        <v>39783</v>
      </c>
      <c r="D10" s="77"/>
      <c r="E10" s="77"/>
      <c r="F10" s="78"/>
      <c r="G10" s="79" t="s">
        <v>141</v>
      </c>
      <c r="H10" s="80" t="s">
        <v>169</v>
      </c>
      <c r="J10" s="81"/>
    </row>
    <row r="11" spans="1:18" x14ac:dyDescent="0.2">
      <c r="A11" s="82" t="s">
        <v>170</v>
      </c>
      <c r="B11" s="83">
        <v>39782</v>
      </c>
      <c r="C11" s="84">
        <v>40147</v>
      </c>
      <c r="D11" s="84"/>
      <c r="E11" s="84"/>
      <c r="F11" s="85"/>
      <c r="G11" s="86"/>
      <c r="H11" s="87" t="s">
        <v>171</v>
      </c>
      <c r="J11" s="81"/>
      <c r="R11" s="88"/>
    </row>
    <row r="12" spans="1:18" ht="13.5" customHeight="1" x14ac:dyDescent="0.2">
      <c r="A12" s="89" t="s">
        <v>172</v>
      </c>
      <c r="B12" s="90"/>
      <c r="C12" s="90"/>
      <c r="D12" s="90"/>
      <c r="E12" s="90"/>
      <c r="F12" s="90"/>
      <c r="G12" s="90"/>
      <c r="H12" s="91"/>
      <c r="J12" s="81"/>
    </row>
    <row r="13" spans="1:18" ht="25.5" x14ac:dyDescent="0.2">
      <c r="A13" s="92" t="s">
        <v>173</v>
      </c>
      <c r="B13" s="93">
        <v>0</v>
      </c>
      <c r="C13" s="94">
        <v>0</v>
      </c>
      <c r="D13" s="94"/>
      <c r="E13" s="94"/>
      <c r="F13" s="95"/>
      <c r="G13" s="96">
        <f t="shared" ref="G13:G18" si="0">SUM(B13:F13)</f>
        <v>0</v>
      </c>
      <c r="H13" s="94"/>
      <c r="R13" s="57" t="str">
        <f>IF((SUM(H13:H39)&gt;0),"Additional modules"," ")</f>
        <v xml:space="preserve"> </v>
      </c>
    </row>
    <row r="14" spans="1:18" ht="25.5" x14ac:dyDescent="0.2">
      <c r="A14" s="92" t="s">
        <v>174</v>
      </c>
      <c r="B14" s="93">
        <v>0</v>
      </c>
      <c r="C14" s="94">
        <v>0</v>
      </c>
      <c r="D14" s="94"/>
      <c r="E14" s="94"/>
      <c r="F14" s="95"/>
      <c r="G14" s="96">
        <f t="shared" si="0"/>
        <v>0</v>
      </c>
      <c r="H14" s="94"/>
      <c r="R14" s="57" t="str">
        <f>IF((SUM(H14:H40)&gt;0),"Additional modules"," ")</f>
        <v xml:space="preserve"> </v>
      </c>
    </row>
    <row r="15" spans="1:18" ht="26.25" customHeight="1" x14ac:dyDescent="0.2">
      <c r="A15" s="92" t="s">
        <v>175</v>
      </c>
      <c r="B15" s="93"/>
      <c r="C15" s="94"/>
      <c r="D15" s="94"/>
      <c r="E15" s="94"/>
      <c r="F15" s="95"/>
      <c r="G15" s="96">
        <f t="shared" si="0"/>
        <v>0</v>
      </c>
      <c r="H15" s="94"/>
      <c r="R15" s="97"/>
    </row>
    <row r="16" spans="1:18" ht="26.25" customHeight="1" x14ac:dyDescent="0.2">
      <c r="A16" s="98" t="s">
        <v>176</v>
      </c>
      <c r="B16" s="99">
        <v>0</v>
      </c>
      <c r="C16" s="100">
        <v>0</v>
      </c>
      <c r="D16" s="100"/>
      <c r="E16" s="100"/>
      <c r="F16" s="101"/>
      <c r="G16" s="96">
        <f t="shared" si="0"/>
        <v>0</v>
      </c>
      <c r="H16" s="94"/>
      <c r="R16" s="97"/>
    </row>
    <row r="17" spans="1:18" ht="26.25" customHeight="1" x14ac:dyDescent="0.2">
      <c r="A17" s="98" t="s">
        <v>101</v>
      </c>
      <c r="B17" s="99">
        <v>0</v>
      </c>
      <c r="C17" s="100">
        <v>0</v>
      </c>
      <c r="D17" s="100"/>
      <c r="E17" s="100"/>
      <c r="F17" s="101"/>
      <c r="G17" s="96">
        <f t="shared" si="0"/>
        <v>0</v>
      </c>
      <c r="H17" s="94"/>
      <c r="R17" s="97"/>
    </row>
    <row r="18" spans="1:18" ht="27" customHeight="1" x14ac:dyDescent="0.2">
      <c r="A18" s="98" t="s">
        <v>177</v>
      </c>
      <c r="B18" s="99"/>
      <c r="C18" s="100"/>
      <c r="D18" s="100"/>
      <c r="E18" s="100"/>
      <c r="F18" s="101"/>
      <c r="G18" s="96">
        <f t="shared" si="0"/>
        <v>0</v>
      </c>
      <c r="H18" s="94"/>
    </row>
    <row r="19" spans="1:18" ht="14.25" customHeight="1" x14ac:dyDescent="0.2">
      <c r="A19" s="102" t="s">
        <v>178</v>
      </c>
      <c r="B19" s="103"/>
      <c r="C19" s="103"/>
      <c r="D19" s="103"/>
      <c r="E19" s="103"/>
      <c r="F19" s="103"/>
      <c r="G19" s="103"/>
      <c r="H19" s="104"/>
    </row>
    <row r="20" spans="1:18" x14ac:dyDescent="0.2">
      <c r="A20" s="105" t="s">
        <v>179</v>
      </c>
      <c r="B20" s="106"/>
      <c r="C20" s="106"/>
      <c r="D20" s="106"/>
      <c r="E20" s="106"/>
      <c r="F20" s="106"/>
      <c r="G20" s="106"/>
      <c r="H20" s="107"/>
    </row>
    <row r="21" spans="1:18" x14ac:dyDescent="0.2">
      <c r="A21" s="108"/>
      <c r="B21" s="109"/>
      <c r="C21" s="109"/>
      <c r="D21" s="109"/>
      <c r="E21" s="109"/>
      <c r="F21" s="109"/>
      <c r="G21" s="109"/>
      <c r="H21" s="110"/>
    </row>
    <row r="22" spans="1:18" x14ac:dyDescent="0.2">
      <c r="A22" s="111" t="s">
        <v>180</v>
      </c>
      <c r="B22" s="112"/>
      <c r="C22" s="113"/>
      <c r="D22" s="113"/>
      <c r="E22" s="113"/>
      <c r="F22" s="114"/>
      <c r="G22" s="113">
        <f t="shared" ref="G22:G27" si="1">B22+C22+D22+E22+F22</f>
        <v>0</v>
      </c>
      <c r="H22" s="115"/>
      <c r="I22" s="116">
        <f>IF($B22+$B23&gt;25000,B22+B23-25000,0)</f>
        <v>0</v>
      </c>
      <c r="J22" s="116">
        <f>IF(I22&gt;0,C22+C23,IF(SUM(B22:C23)&gt;25000,SUM(B22:C23)-25000,0))</f>
        <v>0</v>
      </c>
      <c r="K22" s="116">
        <f>IF(I22+J22&gt;0,D22+D23,IF(SUM(B22:D23)&gt;25000,SUM(B22:D23)-25000,0))</f>
        <v>0</v>
      </c>
      <c r="L22" s="116">
        <f>IF(I22+J22+K22&gt;0,E22+E23,IF(SUM(B22:E23)&gt;25000,SUM(B22:E23)-25000,0))</f>
        <v>0</v>
      </c>
      <c r="M22" s="116">
        <f>IF(I22+J22+K22+L22&gt;0,F22+F23,IF(SUM(B22:F23)&gt;25000,SUM(B22:F23)-25000,0))</f>
        <v>0</v>
      </c>
    </row>
    <row r="23" spans="1:18" x14ac:dyDescent="0.2">
      <c r="A23" s="111" t="s">
        <v>181</v>
      </c>
      <c r="B23" s="117"/>
      <c r="C23" s="113"/>
      <c r="D23" s="113"/>
      <c r="E23" s="113"/>
      <c r="F23" s="118"/>
      <c r="G23" s="113">
        <f t="shared" si="1"/>
        <v>0</v>
      </c>
      <c r="H23" s="115"/>
      <c r="I23" s="116"/>
      <c r="J23" s="116"/>
      <c r="K23" s="116"/>
      <c r="L23" s="116"/>
      <c r="M23" s="116"/>
    </row>
    <row r="24" spans="1:18" x14ac:dyDescent="0.2">
      <c r="A24" s="111" t="s">
        <v>182</v>
      </c>
      <c r="B24" s="117"/>
      <c r="C24" s="113"/>
      <c r="D24" s="113"/>
      <c r="E24" s="113"/>
      <c r="F24" s="118"/>
      <c r="G24" s="113">
        <f t="shared" si="1"/>
        <v>0</v>
      </c>
      <c r="H24" s="115"/>
      <c r="I24" s="116">
        <f>IF($B24+$B25&gt;25000,B24+B25-25000,0)</f>
        <v>0</v>
      </c>
      <c r="J24" s="116">
        <f>IF(I24&gt;0,C24+C25,IF(SUM(B24:C25)&gt;25000,SUM(B24:C25)-25000,0))</f>
        <v>0</v>
      </c>
      <c r="K24" s="116">
        <f>IF(I24+J24&gt;0,D24+D25,IF(SUM(B24:D25)&gt;25000,SUM(B24:D25)-25000,0))</f>
        <v>0</v>
      </c>
      <c r="L24" s="116">
        <f>IF(I24+J24+K24&gt;0,E24+E25,IF(SUM(B24:E25)&gt;25000,SUM(B24:E25)-25000,0))</f>
        <v>0</v>
      </c>
      <c r="M24" s="116">
        <f>IF(I24+J24+K24+L24&gt;0,F24+F25,IF(SUM(B24:F25)&gt;25000,SUM(B24:F25)-25000,0))</f>
        <v>0</v>
      </c>
    </row>
    <row r="25" spans="1:18" x14ac:dyDescent="0.2">
      <c r="A25" s="111" t="s">
        <v>183</v>
      </c>
      <c r="B25" s="117"/>
      <c r="C25" s="113"/>
      <c r="D25" s="113"/>
      <c r="E25" s="113"/>
      <c r="F25" s="118"/>
      <c r="G25" s="113">
        <f t="shared" si="1"/>
        <v>0</v>
      </c>
      <c r="H25" s="115"/>
      <c r="I25" s="116"/>
      <c r="J25" s="116"/>
      <c r="K25" s="116"/>
      <c r="L25" s="116"/>
      <c r="M25" s="116"/>
    </row>
    <row r="26" spans="1:18" ht="13.5" customHeight="1" x14ac:dyDescent="0.2">
      <c r="A26" s="111" t="s">
        <v>184</v>
      </c>
      <c r="B26" s="117"/>
      <c r="C26" s="113"/>
      <c r="D26" s="113"/>
      <c r="E26" s="113"/>
      <c r="F26" s="118"/>
      <c r="G26" s="113">
        <f t="shared" si="1"/>
        <v>0</v>
      </c>
      <c r="H26" s="115"/>
      <c r="I26" s="116">
        <f>IF($B26+$B27&gt;25000,B26+B27-25000,0)</f>
        <v>0</v>
      </c>
      <c r="J26" s="116">
        <f>IF(I26&gt;0,C26+C27,IF(SUM(B26:C27)&gt;25000,SUM(B26:C27)-25000,0))</f>
        <v>0</v>
      </c>
      <c r="K26" s="116">
        <f>IF(I26+J26&gt;0,D26+D27,IF(SUM(B26:D27)&gt;25000,SUM(B26:D27)-25000,0))</f>
        <v>0</v>
      </c>
      <c r="L26" s="116">
        <f>IF(I26+J26+K26&gt;0,E26+E27,IF(SUM(B26:E27)&gt;25000,SUM(B26:E27)-25000,0))</f>
        <v>0</v>
      </c>
      <c r="M26" s="116">
        <f>IF(I26+J26+K26+L26&gt;0,F26+F27,IF(SUM(B26:F27)&gt;25000,SUM(B26:F27)-25000,0))</f>
        <v>0</v>
      </c>
    </row>
    <row r="27" spans="1:18" ht="13.5" customHeight="1" x14ac:dyDescent="0.2">
      <c r="A27" s="119" t="s">
        <v>185</v>
      </c>
      <c r="B27" s="120"/>
      <c r="C27" s="121"/>
      <c r="D27" s="121"/>
      <c r="E27" s="121"/>
      <c r="F27" s="122"/>
      <c r="G27" s="113">
        <f t="shared" si="1"/>
        <v>0</v>
      </c>
      <c r="H27" s="121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8" ht="13.5" customHeight="1" x14ac:dyDescent="0.2">
      <c r="A28" s="102" t="s">
        <v>186</v>
      </c>
      <c r="B28" s="103"/>
      <c r="C28" s="103"/>
      <c r="D28" s="103"/>
      <c r="E28" s="103"/>
      <c r="F28" s="103"/>
      <c r="G28" s="103"/>
      <c r="H28" s="107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8" x14ac:dyDescent="0.2">
      <c r="A29" s="125" t="s">
        <v>187</v>
      </c>
      <c r="B29" s="106"/>
      <c r="C29" s="106"/>
      <c r="D29" s="106"/>
      <c r="E29" s="106"/>
      <c r="F29" s="106"/>
      <c r="G29" s="106"/>
      <c r="H29" s="107"/>
    </row>
    <row r="30" spans="1:18" x14ac:dyDescent="0.2">
      <c r="A30" s="125" t="s">
        <v>188</v>
      </c>
      <c r="B30" s="106"/>
      <c r="C30" s="106"/>
      <c r="D30" s="106"/>
      <c r="E30" s="106"/>
      <c r="F30" s="106"/>
      <c r="G30" s="106"/>
      <c r="H30" s="107"/>
    </row>
    <row r="31" spans="1:18" x14ac:dyDescent="0.2">
      <c r="A31" s="126" t="s">
        <v>189</v>
      </c>
      <c r="B31" s="109"/>
      <c r="C31" s="109"/>
      <c r="D31" s="109"/>
      <c r="E31" s="109"/>
      <c r="F31" s="109"/>
      <c r="G31" s="106"/>
      <c r="H31" s="110"/>
    </row>
    <row r="32" spans="1:18" x14ac:dyDescent="0.2">
      <c r="A32" s="70" t="s">
        <v>190</v>
      </c>
      <c r="B32" s="112">
        <f>'calculation page'!I21</f>
        <v>0</v>
      </c>
      <c r="C32" s="127">
        <f>'calculation page'!P21</f>
        <v>0</v>
      </c>
      <c r="D32" s="127"/>
      <c r="E32" s="127"/>
      <c r="F32" s="114"/>
      <c r="G32" s="116">
        <f t="shared" ref="G32:G39" si="2">SUM(B32:F32)</f>
        <v>0</v>
      </c>
      <c r="H32" s="115"/>
    </row>
    <row r="33" spans="1:9" x14ac:dyDescent="0.2">
      <c r="A33" s="111" t="s">
        <v>191</v>
      </c>
      <c r="B33" s="117">
        <f>'calculation page'!I38</f>
        <v>0</v>
      </c>
      <c r="C33" s="113">
        <f>'calculation page'!P38</f>
        <v>0</v>
      </c>
      <c r="D33" s="113"/>
      <c r="E33" s="113"/>
      <c r="F33" s="118"/>
      <c r="G33" s="113">
        <f t="shared" si="2"/>
        <v>0</v>
      </c>
      <c r="H33" s="115"/>
    </row>
    <row r="34" spans="1:9" x14ac:dyDescent="0.2">
      <c r="A34" s="111" t="s">
        <v>192</v>
      </c>
      <c r="B34" s="117">
        <f>'calculation page'!I45</f>
        <v>0</v>
      </c>
      <c r="C34" s="115">
        <f>'calculation page'!P45</f>
        <v>0</v>
      </c>
      <c r="D34" s="115"/>
      <c r="E34" s="115"/>
      <c r="F34" s="118"/>
      <c r="G34" s="113">
        <f t="shared" si="2"/>
        <v>0</v>
      </c>
      <c r="H34" s="115"/>
    </row>
    <row r="35" spans="1:9" x14ac:dyDescent="0.2">
      <c r="A35" s="111" t="s">
        <v>193</v>
      </c>
      <c r="B35" s="117">
        <f>'calculation page'!I50</f>
        <v>0</v>
      </c>
      <c r="C35" s="115">
        <f>'calculation page'!P50</f>
        <v>0</v>
      </c>
      <c r="D35" s="115"/>
      <c r="E35" s="115"/>
      <c r="F35" s="118"/>
      <c r="G35" s="113">
        <f t="shared" si="2"/>
        <v>0</v>
      </c>
      <c r="H35" s="115"/>
    </row>
    <row r="36" spans="1:9" x14ac:dyDescent="0.2">
      <c r="A36" s="111" t="s">
        <v>194</v>
      </c>
      <c r="B36" s="117">
        <f>'calculation page'!I80</f>
        <v>0</v>
      </c>
      <c r="C36" s="115">
        <f>'calculation page'!P80</f>
        <v>0</v>
      </c>
      <c r="D36" s="115"/>
      <c r="E36" s="115"/>
      <c r="F36" s="118"/>
      <c r="G36" s="113">
        <f t="shared" si="2"/>
        <v>0</v>
      </c>
      <c r="H36" s="115"/>
    </row>
    <row r="37" spans="1:9" x14ac:dyDescent="0.2">
      <c r="A37" s="111"/>
      <c r="B37" s="117"/>
      <c r="C37" s="115"/>
      <c r="D37" s="115"/>
      <c r="E37" s="115"/>
      <c r="F37" s="118"/>
      <c r="G37" s="113">
        <f t="shared" si="2"/>
        <v>0</v>
      </c>
      <c r="H37" s="115"/>
    </row>
    <row r="38" spans="1:9" x14ac:dyDescent="0.2">
      <c r="A38" s="111"/>
      <c r="B38" s="117"/>
      <c r="C38" s="115"/>
      <c r="D38" s="115"/>
      <c r="E38" s="115"/>
      <c r="F38" s="118"/>
      <c r="G38" s="113">
        <f t="shared" si="2"/>
        <v>0</v>
      </c>
      <c r="H38" s="115"/>
    </row>
    <row r="39" spans="1:9" x14ac:dyDescent="0.2">
      <c r="A39" s="128"/>
      <c r="B39" s="120"/>
      <c r="C39" s="121"/>
      <c r="D39" s="121"/>
      <c r="E39" s="121"/>
      <c r="F39" s="122"/>
      <c r="G39" s="129">
        <f t="shared" si="2"/>
        <v>0</v>
      </c>
      <c r="H39" s="121"/>
    </row>
    <row r="40" spans="1:9" ht="9" customHeight="1" x14ac:dyDescent="0.2">
      <c r="A40" s="130"/>
      <c r="B40" s="131"/>
      <c r="C40" s="131"/>
      <c r="D40" s="131"/>
      <c r="E40" s="131"/>
      <c r="F40" s="131"/>
      <c r="G40" s="132"/>
      <c r="H40" s="133"/>
    </row>
    <row r="41" spans="1:9" ht="24" x14ac:dyDescent="0.2">
      <c r="A41" s="134" t="s">
        <v>195</v>
      </c>
      <c r="B41" s="135">
        <f>SUM(B13,B14,B15,B16,B17,B18,B22,B24,B26,B32,B33,B34,B35,B36,B37,B38,B39)</f>
        <v>0</v>
      </c>
      <c r="C41" s="136">
        <f t="shared" ref="C41:H41" si="3">SUM(C13,C15,C16,C17,C18,C22,C24,C26,C32,C33,C34,C35,C36,C37,C38,C39)</f>
        <v>0</v>
      </c>
      <c r="D41" s="136">
        <f t="shared" si="3"/>
        <v>0</v>
      </c>
      <c r="E41" s="136">
        <f t="shared" si="3"/>
        <v>0</v>
      </c>
      <c r="F41" s="137">
        <f t="shared" si="3"/>
        <v>0</v>
      </c>
      <c r="G41" s="135">
        <f t="shared" si="3"/>
        <v>0</v>
      </c>
      <c r="H41" s="136">
        <f t="shared" si="3"/>
        <v>0</v>
      </c>
    </row>
    <row r="42" spans="1:9" ht="20.25" customHeight="1" x14ac:dyDescent="0.2">
      <c r="A42" s="138" t="s">
        <v>196</v>
      </c>
      <c r="B42" s="139"/>
      <c r="C42" s="139"/>
      <c r="D42" s="139"/>
      <c r="E42" s="139"/>
      <c r="F42" s="139"/>
      <c r="G42" s="140"/>
      <c r="H42" s="141"/>
    </row>
    <row r="43" spans="1:9" ht="20.25" hidden="1" customHeight="1" x14ac:dyDescent="0.2">
      <c r="A43" s="142"/>
      <c r="B43" s="140">
        <f>IF(B41&gt;0,A43+1,0)</f>
        <v>0</v>
      </c>
      <c r="C43" s="140">
        <f>IF(C41&gt;0,B43+1,B43)</f>
        <v>0</v>
      </c>
      <c r="D43" s="140">
        <f>IF(D41&gt;0,C43+1,C43)</f>
        <v>0</v>
      </c>
      <c r="E43" s="140">
        <f>IF(E41&gt;0,D43+1,D43)</f>
        <v>0</v>
      </c>
      <c r="F43" s="140">
        <f>IF(F41&gt;0,E43+1,E43)</f>
        <v>0</v>
      </c>
      <c r="G43" s="140"/>
      <c r="H43" s="141"/>
    </row>
    <row r="44" spans="1:9" x14ac:dyDescent="0.2">
      <c r="A44" s="143" t="s">
        <v>197</v>
      </c>
      <c r="B44" s="144">
        <f>G41</f>
        <v>0</v>
      </c>
      <c r="C44" s="145" t="s">
        <v>198</v>
      </c>
      <c r="D44" s="146">
        <v>2</v>
      </c>
      <c r="E44" s="147" t="s">
        <v>199</v>
      </c>
      <c r="F44" s="148"/>
      <c r="G44" s="136">
        <f>IF(B44&gt;0,IF(B44&lt;12500,25000,(25000*(ROUND(B44/D44/25000,0)))),0)</f>
        <v>0</v>
      </c>
      <c r="H44" s="141"/>
      <c r="I44" s="149">
        <f>IF(G41&gt;0,(G41+H41)/G47,0)</f>
        <v>0</v>
      </c>
    </row>
    <row r="45" spans="1:9" ht="21.75" customHeight="1" x14ac:dyDescent="0.2">
      <c r="A45" s="150" t="s">
        <v>200</v>
      </c>
      <c r="B45" s="62"/>
      <c r="C45" s="62"/>
      <c r="D45" s="62"/>
      <c r="E45" s="62"/>
      <c r="F45" s="62"/>
      <c r="G45" s="140"/>
      <c r="H45" s="141"/>
      <c r="I45" s="149">
        <f>IF(G41&gt;0,G47/(G41+H41),0)</f>
        <v>0</v>
      </c>
    </row>
    <row r="46" spans="1:9" ht="27.75" customHeight="1" x14ac:dyDescent="0.2">
      <c r="A46" s="70" t="s">
        <v>201</v>
      </c>
      <c r="B46" s="151"/>
      <c r="C46" s="152"/>
      <c r="D46" s="152"/>
      <c r="E46" s="152"/>
      <c r="F46" s="153"/>
      <c r="G46" s="154" t="s">
        <v>202</v>
      </c>
      <c r="H46" s="155"/>
    </row>
    <row r="47" spans="1:9" ht="13.5" customHeight="1" x14ac:dyDescent="0.2">
      <c r="A47" s="156" t="s">
        <v>203</v>
      </c>
      <c r="B47" s="157">
        <v>125000</v>
      </c>
      <c r="C47" s="121">
        <v>150000</v>
      </c>
      <c r="D47" s="121">
        <f>IF(D41&gt;0,IF(H9="Year Three",H41+G44,G44),0)</f>
        <v>0</v>
      </c>
      <c r="E47" s="121">
        <f>IF(E41&gt;0,IF(H9="Year Four",H41+G44,G44),0)</f>
        <v>0</v>
      </c>
      <c r="F47" s="122">
        <f>IF(F41&gt;0,IF(H9="Year Five",H41+G44,G44),0)</f>
        <v>0</v>
      </c>
      <c r="G47" s="158">
        <f t="shared" ref="G47:G54" si="4">SUM(B47:F47)</f>
        <v>275000</v>
      </c>
      <c r="H47" s="159"/>
    </row>
    <row r="48" spans="1:9" ht="12" customHeight="1" x14ac:dyDescent="0.2">
      <c r="A48" s="156" t="s">
        <v>204</v>
      </c>
      <c r="B48" s="93">
        <f>SUM(B23+B25+B27)</f>
        <v>0</v>
      </c>
      <c r="C48" s="94">
        <f>SUM(C23+C25+C27)</f>
        <v>0</v>
      </c>
      <c r="D48" s="94">
        <f>SUM(D23+D25+D27)</f>
        <v>0</v>
      </c>
      <c r="E48" s="94">
        <f>SUM(E23+E25+E27)</f>
        <v>0</v>
      </c>
      <c r="F48" s="95">
        <f>SUM(F23+F25+F27)</f>
        <v>0</v>
      </c>
      <c r="G48" s="160">
        <f t="shared" si="4"/>
        <v>0</v>
      </c>
      <c r="H48" s="161"/>
    </row>
    <row r="49" spans="1:18" ht="12" customHeight="1" x14ac:dyDescent="0.2">
      <c r="A49" s="156" t="s">
        <v>205</v>
      </c>
      <c r="B49" s="93">
        <f>SUM(B47:B48)</f>
        <v>125000</v>
      </c>
      <c r="C49" s="94">
        <f>SUM(C47:C48)</f>
        <v>150000</v>
      </c>
      <c r="D49" s="94">
        <f>SUM(D47:D48)</f>
        <v>0</v>
      </c>
      <c r="E49" s="94">
        <f>SUM(E47:E48)</f>
        <v>0</v>
      </c>
      <c r="F49" s="95">
        <f>SUM(F47:F48)</f>
        <v>0</v>
      </c>
      <c r="G49" s="160">
        <f t="shared" si="4"/>
        <v>275000</v>
      </c>
      <c r="H49" s="161"/>
    </row>
    <row r="50" spans="1:18" ht="13.5" customHeight="1" x14ac:dyDescent="0.2">
      <c r="A50" s="162" t="s">
        <v>206</v>
      </c>
      <c r="B50" s="135">
        <v>125000</v>
      </c>
      <c r="C50" s="136">
        <v>150000</v>
      </c>
      <c r="D50" s="136">
        <f>ROUND(IF($H$9="year three",(D49-(SUM(D13:D18))-(SUM(K22:K26)))-(SUM($H$13:$H$18)),(D49-(SUM(D13:D18))-(SUM(K22:K26)))),0)</f>
        <v>0</v>
      </c>
      <c r="E50" s="136">
        <f>ROUND(IF($H$9="year four",(E49-(SUM(E13:E18))-(SUM(L22:L26)))-(SUM($H$13:$H$18)),(E49-(SUM(E13:E18))-(SUM(L22:L26)))),0)</f>
        <v>0</v>
      </c>
      <c r="F50" s="163">
        <f>ROUND(IF($H$9="year five",(F49-(SUM(F13:F18))-(SUM(M22:M26)))-(SUM($H$13:$H$18)),(F49-(SUM(F13:F18))-(SUM(M22:M26)))),0)</f>
        <v>0</v>
      </c>
      <c r="G50" s="164">
        <f t="shared" si="4"/>
        <v>275000</v>
      </c>
      <c r="H50" s="155"/>
      <c r="R50" s="124"/>
    </row>
    <row r="51" spans="1:18" x14ac:dyDescent="0.2">
      <c r="A51" s="165" t="s">
        <v>207</v>
      </c>
      <c r="B51" s="135">
        <f>SUM(B52:B53)</f>
        <v>63750</v>
      </c>
      <c r="C51" s="136">
        <f>SUM(C52:C53)</f>
        <v>76500</v>
      </c>
      <c r="D51" s="136">
        <f>SUM(D52:D53)</f>
        <v>0</v>
      </c>
      <c r="E51" s="136">
        <f>SUM(E52:E53)</f>
        <v>0</v>
      </c>
      <c r="F51" s="163">
        <f>SUM(F52:F53)</f>
        <v>0</v>
      </c>
      <c r="G51" s="166">
        <f t="shared" si="4"/>
        <v>140250</v>
      </c>
      <c r="H51" s="167"/>
    </row>
    <row r="52" spans="1:18" x14ac:dyDescent="0.2">
      <c r="A52" s="168" t="str">
        <f>IF(B65=0,"     Single Rate","     First "&amp;B64&amp; " Months")</f>
        <v xml:space="preserve">     Single Rate</v>
      </c>
      <c r="B52" s="93">
        <f>IF(B10="",0,IF(B10&gt;$D68,B50*E69,IF(B10&gt;$D67,B59,B58)))</f>
        <v>63750</v>
      </c>
      <c r="C52" s="169">
        <f>IF(C10="",0,IF(C10&gt;$D68,C60,IF(C10&gt;$D67,C59,C58)))</f>
        <v>76500</v>
      </c>
      <c r="D52" s="169">
        <f>IF(D10="",0,IF(D10&gt;$D68,D60,IF(D10&gt;$D67,D59,D58)))</f>
        <v>0</v>
      </c>
      <c r="E52" s="169">
        <f>IF(E10="",0,IF(E10&gt;$D68,E60,IF(E10&gt;$D67,E59,E58)))</f>
        <v>0</v>
      </c>
      <c r="F52" s="95">
        <f>IF(F10="",0,IF(F10&gt;$D68,F60,IF(F10&gt;$D67,F59,F58)))</f>
        <v>0</v>
      </c>
      <c r="G52" s="166">
        <f t="shared" si="4"/>
        <v>140250</v>
      </c>
      <c r="H52" s="161"/>
    </row>
    <row r="53" spans="1:18" x14ac:dyDescent="0.2">
      <c r="A53" s="168" t="str">
        <f>IF(B65=0,"","     Last "&amp;B65&amp;" Months")</f>
        <v/>
      </c>
      <c r="B53" s="93">
        <f>IF(B10="",0,IF(B11&gt;$D$68,B63,IF(B11&gt;$D$67,B62,B61)))</f>
        <v>0</v>
      </c>
      <c r="C53" s="94">
        <f>IF(C10="",0,IF(C11&gt;$D$68,C63,IF(C11&gt;$D$67,C62,C61)))</f>
        <v>0</v>
      </c>
      <c r="D53" s="94">
        <f>IF(D10="",0,IF(D11&gt;$D$68,D63,IF(D11&gt;$D$67,D62,D61)))</f>
        <v>0</v>
      </c>
      <c r="E53" s="94">
        <f>IF(E10="",0,IF(E11&gt;$D$68,E63,IF(E11&gt;$D$67,E62,E61)))</f>
        <v>0</v>
      </c>
      <c r="F53" s="95">
        <f>IF(F10="",0,IF(F11&gt;$D$68,F63,IF(F11&gt;$D$67,F62,F61)))</f>
        <v>0</v>
      </c>
      <c r="G53" s="160">
        <f t="shared" si="4"/>
        <v>0</v>
      </c>
      <c r="H53" s="161"/>
    </row>
    <row r="54" spans="1:18" x14ac:dyDescent="0.2">
      <c r="A54" s="165" t="s">
        <v>208</v>
      </c>
      <c r="B54" s="170">
        <f>B49+B51</f>
        <v>188750</v>
      </c>
      <c r="C54" s="136">
        <f>C49+C51</f>
        <v>226500</v>
      </c>
      <c r="D54" s="136">
        <f>D49+D51</f>
        <v>0</v>
      </c>
      <c r="E54" s="136">
        <f>E49+E51</f>
        <v>0</v>
      </c>
      <c r="F54" s="163">
        <f>F49+F51</f>
        <v>0</v>
      </c>
      <c r="G54" s="171">
        <f t="shared" si="4"/>
        <v>415250</v>
      </c>
      <c r="H54" s="155"/>
    </row>
    <row r="55" spans="1:18" x14ac:dyDescent="0.2">
      <c r="A55" s="172"/>
      <c r="B55" s="173"/>
      <c r="C55" s="123"/>
      <c r="D55" s="123"/>
      <c r="E55" s="123"/>
      <c r="F55" s="123"/>
      <c r="G55" s="174"/>
      <c r="H55" s="175"/>
    </row>
    <row r="56" spans="1:18" hidden="1" x14ac:dyDescent="0.2">
      <c r="A56" s="172"/>
      <c r="B56" s="173"/>
      <c r="C56" s="123"/>
      <c r="D56" s="123"/>
      <c r="E56" s="123"/>
      <c r="F56" s="123"/>
      <c r="G56" s="174"/>
      <c r="H56" s="175"/>
    </row>
    <row r="57" spans="1:18" hidden="1" x14ac:dyDescent="0.2">
      <c r="A57" s="58" t="s">
        <v>209</v>
      </c>
      <c r="B57" s="58">
        <f>(B50/ROUND(((B11-B10)/30.33),0))</f>
        <v>10416.666666666701</v>
      </c>
      <c r="C57" s="58">
        <f>(C50/ROUND(((C11-C10)/30.33),0))</f>
        <v>12500</v>
      </c>
      <c r="D57" s="58" t="e">
        <f>(D50/ROUND(((D11-D10)/30.33),0))</f>
        <v>#DIV/0!</v>
      </c>
      <c r="E57" s="58" t="e">
        <f>(E50/ROUND(((E11-E10)/30.33),0))</f>
        <v>#DIV/0!</v>
      </c>
      <c r="F57" s="58" t="e">
        <f>(F50/ROUND(((F11-F10)/30.33),0))</f>
        <v>#DIV/0!</v>
      </c>
    </row>
    <row r="58" spans="1:18" hidden="1" x14ac:dyDescent="0.2">
      <c r="A58" s="58" t="s">
        <v>210</v>
      </c>
      <c r="B58" s="58">
        <f>B$64*B$57*$E$67</f>
        <v>61875.000000000196</v>
      </c>
      <c r="C58" s="58">
        <f>C$64*C$57*$E$67</f>
        <v>74250</v>
      </c>
      <c r="D58" s="58" t="e">
        <f>D$64*D$57*$E$67</f>
        <v>#DIV/0!</v>
      </c>
      <c r="E58" s="58" t="e">
        <f>E$64*E$57*$E$67</f>
        <v>#DIV/0!</v>
      </c>
      <c r="F58" s="58" t="e">
        <f>F$64*F$57*$E$67</f>
        <v>#DIV/0!</v>
      </c>
    </row>
    <row r="59" spans="1:18" hidden="1" x14ac:dyDescent="0.2">
      <c r="A59" s="58" t="s">
        <v>211</v>
      </c>
      <c r="B59" s="58">
        <f>B$64*B$57*$E$68</f>
        <v>63750.000000000196</v>
      </c>
      <c r="C59" s="58">
        <f>C$64*C$57*$E$68</f>
        <v>76500</v>
      </c>
      <c r="D59" s="58" t="e">
        <f>D$64*D$57*$E$68</f>
        <v>#DIV/0!</v>
      </c>
      <c r="E59" s="58" t="e">
        <f>E$64*E$57*$E$68</f>
        <v>#DIV/0!</v>
      </c>
      <c r="F59" s="58" t="e">
        <f>F$64*F$57*$E$68</f>
        <v>#DIV/0!</v>
      </c>
      <c r="R59" s="176"/>
    </row>
    <row r="60" spans="1:18" hidden="1" x14ac:dyDescent="0.2">
      <c r="A60" s="58" t="s">
        <v>212</v>
      </c>
      <c r="B60" s="58">
        <f>B$64*B$57*$E$69</f>
        <v>63750.000000000196</v>
      </c>
      <c r="C60" s="58">
        <f>C$64*C$57*$E$69</f>
        <v>76500</v>
      </c>
      <c r="D60" s="58" t="e">
        <f>D$64*D$57*$E$69</f>
        <v>#DIV/0!</v>
      </c>
      <c r="E60" s="58" t="e">
        <f>E$64*E$57*$E$69</f>
        <v>#DIV/0!</v>
      </c>
      <c r="F60" s="58" t="e">
        <f>F$64*F$57*$E$69</f>
        <v>#DIV/0!</v>
      </c>
    </row>
    <row r="61" spans="1:18" hidden="1" x14ac:dyDescent="0.2">
      <c r="A61" s="58" t="s">
        <v>213</v>
      </c>
      <c r="B61" s="58">
        <f>B$65*B$57*$E$67</f>
        <v>0</v>
      </c>
      <c r="C61" s="58">
        <f>C$65*C$57*$E$67</f>
        <v>0</v>
      </c>
      <c r="D61" s="58" t="e">
        <f>D$65*D$57*$E$67</f>
        <v>#DIV/0!</v>
      </c>
      <c r="E61" s="58" t="e">
        <f>E$65*E$57*$E$67</f>
        <v>#DIV/0!</v>
      </c>
      <c r="F61" s="58" t="e">
        <f>F$65*F$57*$E$67</f>
        <v>#DIV/0!</v>
      </c>
    </row>
    <row r="62" spans="1:18" hidden="1" x14ac:dyDescent="0.2">
      <c r="A62" s="58" t="s">
        <v>214</v>
      </c>
      <c r="B62" s="58">
        <f>B$65*B$57*$E$68</f>
        <v>0</v>
      </c>
      <c r="C62" s="58">
        <f>C$65*C$57*$E$68</f>
        <v>0</v>
      </c>
      <c r="D62" s="58" t="e">
        <f>D$65*D$57*$E$68</f>
        <v>#DIV/0!</v>
      </c>
      <c r="E62" s="58" t="e">
        <f>E$65*E$57*$E$68</f>
        <v>#DIV/0!</v>
      </c>
      <c r="F62" s="58" t="e">
        <f>F$65*F$57*$E$68</f>
        <v>#DIV/0!</v>
      </c>
      <c r="H62" s="176"/>
    </row>
    <row r="63" spans="1:18" hidden="1" x14ac:dyDescent="0.2">
      <c r="A63" s="58" t="s">
        <v>215</v>
      </c>
      <c r="B63" s="58">
        <f>B65*B$57*$E$69</f>
        <v>0</v>
      </c>
      <c r="C63" s="58">
        <f>C65*C$57*$E$69</f>
        <v>0</v>
      </c>
      <c r="D63" s="58" t="e">
        <f>D65*D$57*$E$69</f>
        <v>#DIV/0!</v>
      </c>
      <c r="E63" s="58" t="e">
        <f>E65*E$57*$E$69</f>
        <v>#DIV/0!</v>
      </c>
      <c r="F63" s="58" t="e">
        <f>F65*F$57*$E$69</f>
        <v>#DIV/0!</v>
      </c>
    </row>
    <row r="64" spans="1:18" hidden="1" x14ac:dyDescent="0.2">
      <c r="A64" s="58" t="s">
        <v>216</v>
      </c>
      <c r="B64" s="58">
        <f>IF(B10="",0,IF(B10&gt;$D68,(ROUND(((B11-B10)/30.33),0)),IF(B10&gt;$D67,ROUND((($D68-B10)/30.33),0),ROUND((($D67-B10)/30.33),0))))</f>
        <v>12</v>
      </c>
      <c r="C64" s="58">
        <f>IF(ROUND((C11-C10)/30.33,0)=($B$64+$B$65),$B$64,IF(ROUND(((C11-C10)/30.33),0)&lt;$B$64,ROUND(((C11-C10)/30.33),0),$B$64))</f>
        <v>12</v>
      </c>
      <c r="D64" s="58">
        <f>IF(ROUND((D11-D10)/30.33,0)=($B$64+$B$65),$B$64,IF(ROUND(((D11-D10)/30.33),0)&lt;$B$64,ROUND(((D11-D10)/30.33),0),$B$64))</f>
        <v>0</v>
      </c>
      <c r="E64" s="58">
        <f>IF(ROUND((E11-E10)/30.33,0)=($B$64+$B$65),$B$64,IF(ROUND(((E11-E10)/30.33),0)&lt;$B$64,ROUND(((E11-E10)/30.33),0),$B$64))</f>
        <v>0</v>
      </c>
      <c r="F64" s="58">
        <f>IF(ROUND((F11-F10)/30.33,0)=($B$64+$B$65),$B$64,IF(ROUND(((F11-F10)/30.33),0)&lt;$B$64,ROUND(((F11-F10)/30.33),0),$B$64))</f>
        <v>0</v>
      </c>
    </row>
    <row r="65" spans="1:6" hidden="1" x14ac:dyDescent="0.2">
      <c r="A65" s="58" t="s">
        <v>217</v>
      </c>
      <c r="B65" s="58">
        <f>ROUND(((B11-B10)/30.33),0)-B64</f>
        <v>0</v>
      </c>
      <c r="C65" s="58">
        <f>ROUND(((C11-C10)/30.33),0)-C64</f>
        <v>0</v>
      </c>
      <c r="D65" s="58">
        <f>ROUND(((D11-D10)/30.33),0)-D64</f>
        <v>0</v>
      </c>
      <c r="E65" s="58">
        <f>ROUND(((E11-E10)/30.33),0)-E64</f>
        <v>0</v>
      </c>
      <c r="F65" s="58">
        <f>ROUND(((F11-F10)/30.33),0)-F64</f>
        <v>0</v>
      </c>
    </row>
    <row r="66" spans="1:6" hidden="1" x14ac:dyDescent="0.2">
      <c r="B66" s="177"/>
    </row>
    <row r="67" spans="1:6" hidden="1" x14ac:dyDescent="0.2">
      <c r="A67" s="178" t="s">
        <v>218</v>
      </c>
      <c r="C67" s="177" t="s">
        <v>219</v>
      </c>
      <c r="D67" s="179">
        <v>38960</v>
      </c>
      <c r="E67" s="58">
        <v>0.495</v>
      </c>
    </row>
    <row r="68" spans="1:6" hidden="1" x14ac:dyDescent="0.2">
      <c r="C68" s="177" t="s">
        <v>220</v>
      </c>
      <c r="D68" s="179">
        <v>39325</v>
      </c>
      <c r="E68" s="58">
        <v>0.51</v>
      </c>
    </row>
    <row r="69" spans="1:6" hidden="1" x14ac:dyDescent="0.2">
      <c r="B69" s="179"/>
      <c r="C69" s="177" t="s">
        <v>221</v>
      </c>
      <c r="D69" s="179">
        <v>39325</v>
      </c>
      <c r="E69" s="58">
        <v>0.51</v>
      </c>
    </row>
    <row r="70" spans="1:6" x14ac:dyDescent="0.2">
      <c r="B70" s="179"/>
      <c r="C70" s="180"/>
    </row>
    <row r="72" spans="1:6" x14ac:dyDescent="0.2">
      <c r="B72" s="179"/>
    </row>
    <row r="73" spans="1:6" x14ac:dyDescent="0.2">
      <c r="B73" s="181"/>
    </row>
  </sheetData>
  <phoneticPr fontId="0" type="noConversion"/>
  <pageMargins left="0.65" right="0.36" top="0.48" bottom="0.3" header="0.43" footer="0.24"/>
  <pageSetup scale="91" orientation="portrait" horizontalDpi="4294967292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F5E8E7FF84BBA0D8EC2CEA3BC61" ma:contentTypeVersion="13" ma:contentTypeDescription="Create a new document." ma:contentTypeScope="" ma:versionID="036d0f2810a6f5159ccbab2aea92a1d9">
  <xsd:schema xmlns:xsd="http://www.w3.org/2001/XMLSchema" xmlns:xs="http://www.w3.org/2001/XMLSchema" xmlns:p="http://schemas.microsoft.com/office/2006/metadata/properties" xmlns:ns2="3e12516e-91dc-4192-81c0-9c5f5ef697c5" xmlns:ns3="bcc59027-23c4-4d25-b353-227e0bcaadf1" targetNamespace="http://schemas.microsoft.com/office/2006/metadata/properties" ma:root="true" ma:fieldsID="769682d2ede1549041845f8a5a1b7188" ns2:_="" ns3:_="">
    <xsd:import namespace="3e12516e-91dc-4192-81c0-9c5f5ef697c5"/>
    <xsd:import namespace="bcc59027-23c4-4d25-b353-227e0bcaa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2516e-91dc-4192-81c0-9c5f5ef69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59027-23c4-4d25-b353-227e0bcaa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F5D379-9B82-4FA4-B6C6-07A70FD3D9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4606E5-19CC-4642-8A53-BCCB880B91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7B73C-12DE-4EC3-A935-E3A1C6062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2516e-91dc-4192-81c0-9c5f5ef697c5"/>
    <ds:schemaRef ds:uri="bcc59027-23c4-4d25-b353-227e0bcaa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calculation page</vt:lpstr>
      <vt:lpstr>travel</vt:lpstr>
      <vt:lpstr>OSR Form</vt:lpstr>
      <vt:lpstr>'calculation page'!Print_Area</vt:lpstr>
      <vt:lpstr>'OSR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BSD-MIS</dc:creator>
  <cp:keywords/>
  <dc:description/>
  <cp:lastModifiedBy>Herriage-Wilson, Francie</cp:lastModifiedBy>
  <cp:revision/>
  <dcterms:created xsi:type="dcterms:W3CDTF">1997-09-18T19:54:31Z</dcterms:created>
  <dcterms:modified xsi:type="dcterms:W3CDTF">2021-01-12T22:49:17Z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0x0101001F045F5E8E7FF84BBA0D8EC2CEA3BC61</vt:lpwstr>
  </property>
</Properties>
</file>